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TANA\Downloads\"/>
    </mc:Choice>
  </mc:AlternateContent>
  <bookViews>
    <workbookView xWindow="0" yWindow="0" windowWidth="20490" windowHeight="7815" firstSheet="2" activeTab="2"/>
  </bookViews>
  <sheets>
    <sheet name="Data" sheetId="1" state="hidden" r:id="rId1"/>
    <sheet name="Lista Desplegable" sheetId="2" state="hidden" r:id="rId2"/>
    <sheet name="Valores en Colocación" sheetId="3" r:id="rId3"/>
  </sheets>
  <definedNames>
    <definedName name="_xlnm.Print_Area" localSheetId="2">'Valores en Colocación'!$A$1:$M$25</definedName>
    <definedName name="SegmentaciónDeDatos_Moneda1">#N/A</definedName>
  </definedNames>
  <calcPr calcId="162913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7" i="3"/>
  <c r="C15" i="3" l="1"/>
  <c r="D15" i="3"/>
  <c r="E15" i="3"/>
  <c r="F15" i="3"/>
  <c r="G15" i="3"/>
  <c r="H15" i="3"/>
  <c r="I15" i="3"/>
  <c r="J15" i="3"/>
  <c r="K15" i="3"/>
  <c r="L15" i="3"/>
  <c r="M15" i="3"/>
  <c r="C16" i="3"/>
  <c r="D16" i="3"/>
  <c r="E16" i="3"/>
  <c r="F16" i="3"/>
  <c r="G16" i="3"/>
  <c r="H16" i="3"/>
  <c r="I16" i="3"/>
  <c r="J16" i="3"/>
  <c r="K16" i="3"/>
  <c r="L16" i="3"/>
  <c r="M16" i="3"/>
  <c r="C17" i="3"/>
  <c r="D17" i="3"/>
  <c r="E17" i="3"/>
  <c r="F17" i="3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D27" i="3"/>
  <c r="E27" i="3"/>
  <c r="F27" i="3"/>
  <c r="G27" i="3"/>
  <c r="H27" i="3"/>
  <c r="I27" i="3"/>
  <c r="J27" i="3"/>
  <c r="K27" i="3"/>
  <c r="L27" i="3"/>
  <c r="M27" i="3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M29" i="3"/>
  <c r="C30" i="3"/>
  <c r="D30" i="3"/>
  <c r="E30" i="3"/>
  <c r="F30" i="3"/>
  <c r="G30" i="3"/>
  <c r="H30" i="3"/>
  <c r="I30" i="3"/>
  <c r="J30" i="3"/>
  <c r="K30" i="3"/>
  <c r="L30" i="3"/>
  <c r="M30" i="3"/>
  <c r="C31" i="3"/>
  <c r="D31" i="3"/>
  <c r="E31" i="3"/>
  <c r="F31" i="3"/>
  <c r="G31" i="3"/>
  <c r="H31" i="3"/>
  <c r="I31" i="3"/>
  <c r="J31" i="3"/>
  <c r="K31" i="3"/>
  <c r="L31" i="3"/>
  <c r="M31" i="3"/>
  <c r="C14" i="3" l="1"/>
  <c r="J14" i="3" l="1"/>
  <c r="I14" i="3" l="1"/>
  <c r="M14" i="3"/>
  <c r="L14" i="3" l="1"/>
  <c r="K14" i="3"/>
  <c r="H14" i="3"/>
  <c r="G14" i="3"/>
  <c r="F14" i="3"/>
  <c r="D14" i="3"/>
  <c r="E14" i="3"/>
  <c r="D8" i="3" l="1"/>
</calcChain>
</file>

<file path=xl/sharedStrings.xml><?xml version="1.0" encoding="utf-8"?>
<sst xmlns="http://schemas.openxmlformats.org/spreadsheetml/2006/main" count="194" uniqueCount="75">
  <si>
    <t xml:space="preserve">Empresa </t>
  </si>
  <si>
    <t>Tasa de Rendimiento</t>
  </si>
  <si>
    <t>Precio</t>
  </si>
  <si>
    <t>Tasa de Interés</t>
  </si>
  <si>
    <t>Periodicidad de Pago</t>
  </si>
  <si>
    <t>Plazo de Serie o Emisión</t>
  </si>
  <si>
    <t>Monto Autorizado</t>
  </si>
  <si>
    <t>Casa de Bolsa</t>
  </si>
  <si>
    <t>1era Calificación de Riesgo</t>
  </si>
  <si>
    <t>2da Calificación de Riesgo</t>
  </si>
  <si>
    <t>Instrumento</t>
  </si>
  <si>
    <t>Moneda</t>
  </si>
  <si>
    <t>Papeles Comerciales</t>
  </si>
  <si>
    <t>Pagaré Bursátiles</t>
  </si>
  <si>
    <t>Títulos de Participación</t>
  </si>
  <si>
    <t>Bolívares</t>
  </si>
  <si>
    <t>Moneda Extranjera</t>
  </si>
  <si>
    <t>Indexada</t>
  </si>
  <si>
    <t>Bimestre vencido</t>
  </si>
  <si>
    <t>Trimestre vencido</t>
  </si>
  <si>
    <t>Empresa</t>
  </si>
  <si>
    <t>Monto</t>
  </si>
  <si>
    <t>Bs.</t>
  </si>
  <si>
    <t>USD</t>
  </si>
  <si>
    <t>Tipo de Emisión</t>
  </si>
  <si>
    <t>Tasa de Interes</t>
  </si>
  <si>
    <t>Periodicidad del Pago</t>
  </si>
  <si>
    <t>Plazo de la Emisión o Serie</t>
  </si>
  <si>
    <t>Monto en circulación</t>
  </si>
  <si>
    <t>Casa de Bolsa y Sociedades de Corretaje</t>
  </si>
  <si>
    <r>
      <t>2</t>
    </r>
    <r>
      <rPr>
        <b/>
        <vertAlign val="superscript"/>
        <sz val="10"/>
        <color theme="0"/>
        <rFont val="Calibri"/>
        <family val="2"/>
        <scheme val="minor"/>
      </rPr>
      <t>da</t>
    </r>
    <r>
      <rPr>
        <b/>
        <sz val="10"/>
        <color theme="0"/>
        <rFont val="Calibri"/>
        <family val="2"/>
        <scheme val="minor"/>
      </rPr>
      <t xml:space="preserve"> Calificación de Riesgo</t>
    </r>
  </si>
  <si>
    <r>
      <t>1</t>
    </r>
    <r>
      <rPr>
        <b/>
        <vertAlign val="superscript"/>
        <sz val="10"/>
        <color theme="0"/>
        <rFont val="Calibri"/>
        <family val="2"/>
        <scheme val="minor"/>
      </rPr>
      <t>era</t>
    </r>
    <r>
      <rPr>
        <b/>
        <sz val="10"/>
        <color theme="0"/>
        <rFont val="Calibri"/>
        <family val="2"/>
        <scheme val="minor"/>
      </rPr>
      <t xml:space="preserve"> Calificación de Riesgo</t>
    </r>
  </si>
  <si>
    <t>180 DÍAS</t>
  </si>
  <si>
    <t>360 DÍAS</t>
  </si>
  <si>
    <t xml:space="preserve">Mercosur </t>
  </si>
  <si>
    <t xml:space="preserve">BNCI </t>
  </si>
  <si>
    <t>A2</t>
  </si>
  <si>
    <t>A3</t>
  </si>
  <si>
    <t>Genia Care, C.A. 2021-I</t>
  </si>
  <si>
    <t>Alfa3</t>
  </si>
  <si>
    <t>Fuente: Gerencia de Control de Oferta Pública</t>
  </si>
  <si>
    <t>Quimipro de Venezuela, C.A. (PYME) 2022-I</t>
  </si>
  <si>
    <t>Grupo Interaval</t>
  </si>
  <si>
    <t xml:space="preserve">Obligaciones </t>
  </si>
  <si>
    <t>Total general</t>
  </si>
  <si>
    <t>A1</t>
  </si>
  <si>
    <t xml:space="preserve">Alibal, C.A. 2021-I </t>
  </si>
  <si>
    <t>Bimestral</t>
  </si>
  <si>
    <t xml:space="preserve">Al Vencimiento </t>
  </si>
  <si>
    <t>K2</t>
  </si>
  <si>
    <t>Óptimo Plus</t>
  </si>
  <si>
    <t>Laboratorios Chemycal´s Soma, C.A. (PYME) 2022</t>
  </si>
  <si>
    <t>Procesadora Marsoca, C.A. 2022-I</t>
  </si>
  <si>
    <t>Ratio</t>
  </si>
  <si>
    <t>Dayco Telecom, C.A. 2021-X</t>
  </si>
  <si>
    <t>Dayco Telecom, C.A. 2021-XI</t>
  </si>
  <si>
    <t>Dayco Telecom, C.A. 2021-XII</t>
  </si>
  <si>
    <t>Dayco Telecom, C.A. 2021-XIII</t>
  </si>
  <si>
    <t>Dayco Telecom, C.A. 2021-XIV</t>
  </si>
  <si>
    <t>Dayco Telecom, C.A. 2021-XV</t>
  </si>
  <si>
    <t>Valorem</t>
  </si>
  <si>
    <t>Comercializadora El Conde de Catia, C.A. (PYME) 2022-I</t>
  </si>
  <si>
    <t>Semestral</t>
  </si>
  <si>
    <t>EcoValor</t>
  </si>
  <si>
    <t>120 DÍAS</t>
  </si>
  <si>
    <t>Mercantil Merinvest</t>
  </si>
  <si>
    <t>Manufacturas de Papel, C.A. (MANPA) S.A.C.A. 2022-I</t>
  </si>
  <si>
    <t>Agropecuaria La Unión, C.A. 2022-I</t>
  </si>
  <si>
    <t>Valoralta</t>
  </si>
  <si>
    <t>Mercantil Servicios Financieros, C.A. 2022-I</t>
  </si>
  <si>
    <t>90 DÍAS</t>
  </si>
  <si>
    <t>176 DÍAS</t>
  </si>
  <si>
    <t>Invercapital</t>
  </si>
  <si>
    <t>Agropecuaria Insa De Venezuela Agroinsa C.A. 2021</t>
  </si>
  <si>
    <t>Corporación Grupo Químico, C.A. 2021-V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</si>
</sst>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%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43" fontId="0" fillId="0" borderId="2" xfId="1" applyFont="1" applyBorder="1" applyAlignment="1" applyProtection="1">
      <alignment vertical="center"/>
      <protection hidden="1"/>
    </xf>
    <xf numFmtId="43" fontId="0" fillId="3" borderId="2" xfId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/>
      <protection hidden="1"/>
    </xf>
    <xf numFmtId="164" fontId="1" fillId="0" borderId="4" xfId="2" applyNumberFormat="1" applyFont="1" applyBorder="1" applyAlignment="1" applyProtection="1">
      <alignment vertical="center"/>
      <protection hidden="1"/>
    </xf>
    <xf numFmtId="164" fontId="1" fillId="0" borderId="1" xfId="2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49" fontId="1" fillId="0" borderId="1" xfId="2" applyNumberFormat="1" applyFont="1" applyBorder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3" fontId="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Fill="1" applyAlignment="1">
      <alignment horizontal="center"/>
    </xf>
    <xf numFmtId="0" fontId="16" fillId="4" borderId="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 applyProtection="1">
      <alignment vertical="center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164" fontId="17" fillId="0" borderId="1" xfId="2" applyNumberFormat="1" applyFont="1" applyBorder="1" applyAlignment="1" applyProtection="1">
      <alignment horizontal="center" vertical="center"/>
      <protection hidden="1"/>
    </xf>
    <xf numFmtId="164" fontId="17" fillId="0" borderId="4" xfId="2" applyNumberFormat="1" applyFont="1" applyFill="1" applyBorder="1" applyAlignment="1" applyProtection="1">
      <alignment vertical="center"/>
      <protection hidden="1"/>
    </xf>
    <xf numFmtId="0" fontId="1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2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 applyProtection="1">
      <alignment vertical="center"/>
      <protection hidden="1"/>
    </xf>
    <xf numFmtId="4" fontId="1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6" xfId="2" applyNumberFormat="1" applyFont="1" applyBorder="1" applyAlignment="1" applyProtection="1">
      <alignment horizontal="center" vertical="center"/>
      <protection hidden="1"/>
    </xf>
    <xf numFmtId="49" fontId="1" fillId="0" borderId="6" xfId="2" applyNumberFormat="1" applyFont="1" applyBorder="1" applyAlignment="1" applyProtection="1">
      <alignment horizontal="center" vertical="center"/>
      <protection hidden="1"/>
    </xf>
    <xf numFmtId="164" fontId="1" fillId="0" borderId="7" xfId="2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 applyProtection="1">
      <alignment vertical="center"/>
      <protection hidden="1"/>
    </xf>
    <xf numFmtId="4" fontId="1" fillId="0" borderId="16" xfId="0" applyNumberFormat="1" applyFont="1" applyBorder="1" applyAlignment="1" applyProtection="1">
      <alignment horizontal="center" vertical="center"/>
      <protection hidden="1"/>
    </xf>
    <xf numFmtId="164" fontId="1" fillId="0" borderId="16" xfId="2" applyNumberFormat="1" applyFont="1" applyBorder="1" applyAlignment="1" applyProtection="1">
      <alignment horizontal="center" vertical="center"/>
      <protection hidden="1"/>
    </xf>
    <xf numFmtId="49" fontId="1" fillId="0" borderId="16" xfId="2" applyNumberFormat="1" applyFont="1" applyBorder="1" applyAlignment="1" applyProtection="1">
      <alignment horizontal="center" vertical="center"/>
      <protection hidden="1"/>
    </xf>
    <xf numFmtId="164" fontId="1" fillId="0" borderId="18" xfId="2" applyNumberFormat="1" applyFont="1" applyBorder="1" applyAlignment="1" applyProtection="1">
      <alignment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color theme="0"/>
      </font>
      <fill>
        <patternFill patternType="solid">
          <fgColor indexed="64"/>
          <bgColor theme="3" tint="-0.499984740745262"/>
        </patternFill>
      </fill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ill>
        <patternFill patternType="none">
          <bgColor auto="1"/>
        </patternFill>
      </fill>
    </dxf>
    <dxf>
      <font>
        <color theme="4" tint="0.79998168889431442"/>
      </font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alignment wrapText="1"/>
    </dxf>
    <dxf>
      <font>
        <sz val="10"/>
      </font>
    </dxf>
    <dxf>
      <font>
        <sz val="10"/>
      </font>
    </dxf>
    <dxf>
      <fill>
        <patternFill patternType="solid">
          <bgColor theme="0"/>
        </patternFill>
      </fill>
    </dxf>
    <dxf>
      <border>
        <top/>
        <bottom/>
      </border>
    </dxf>
    <dxf>
      <border>
        <left/>
        <right/>
        <top/>
      </border>
    </dxf>
    <dxf>
      <border>
        <left/>
        <right/>
        <top/>
      </border>
    </dxf>
    <dxf>
      <border>
        <bottom style="thin">
          <color indexed="64"/>
        </bottom>
      </border>
    </dxf>
    <dxf>
      <font>
        <color theme="0"/>
      </font>
    </dxf>
    <dxf>
      <border>
        <top/>
        <bottom/>
      </border>
    </dxf>
    <dxf>
      <font>
        <b val="0"/>
      </font>
    </dxf>
    <dxf>
      <border>
        <bottom style="thin">
          <color indexed="64"/>
        </bottom>
      </border>
    </dxf>
    <dxf>
      <font>
        <color theme="0"/>
      </font>
    </dxf>
    <dxf>
      <border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top/>
      </border>
    </dxf>
    <dxf>
      <border>
        <top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bottom style="thin">
          <color indexed="64"/>
        </bottom>
      </border>
    </dxf>
    <dxf>
      <border>
        <top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</border>
    </dxf>
    <dxf>
      <border>
        <top/>
        <horizontal/>
      </border>
    </dxf>
    <dxf>
      <border>
        <bottom style="thin">
          <color theme="0"/>
        </bottom>
      </border>
    </dxf>
    <dxf>
      <border>
        <top style="thin">
          <color theme="0"/>
        </top>
        <bottom style="thin">
          <color theme="0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top style="medium">
          <color theme="0"/>
        </top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theme="0"/>
        </top>
        <bottom style="thin">
          <color theme="0"/>
        </bottom>
      </border>
    </dxf>
    <dxf>
      <border>
        <bottom style="thin">
          <color theme="0"/>
        </bottom>
      </border>
    </dxf>
    <dxf>
      <border>
        <top/>
        <horizontal/>
      </border>
    </dxf>
    <dxf>
      <border>
        <left style="thin">
          <color theme="0"/>
        </left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/>
      </border>
    </dxf>
    <dxf>
      <border>
        <bottom style="thin">
          <color indexed="64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/>
      </border>
    </dxf>
    <dxf>
      <border>
        <top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indexed="64"/>
        </bottom>
      </border>
    </dxf>
    <dxf>
      <font>
        <color theme="0"/>
      </font>
    </dxf>
    <dxf>
      <border>
        <bottom style="thin">
          <color indexed="64"/>
        </bottom>
      </border>
    </dxf>
    <dxf>
      <font>
        <b val="0"/>
      </font>
    </dxf>
    <dxf>
      <border>
        <top/>
        <bottom/>
      </border>
    </dxf>
    <dxf>
      <font>
        <color theme="0"/>
      </font>
    </dxf>
    <dxf>
      <border>
        <bottom style="thin">
          <color indexed="64"/>
        </bottom>
      </border>
    </dxf>
    <dxf>
      <border>
        <left/>
        <right/>
        <top/>
      </border>
    </dxf>
    <dxf>
      <border>
        <left/>
        <right/>
        <top/>
      </border>
    </dxf>
    <dxf>
      <border>
        <top/>
        <bottom/>
      </border>
    </dxf>
    <dxf>
      <fill>
        <patternFill patternType="solid">
          <bgColor theme="0"/>
        </patternFill>
      </fill>
    </dxf>
    <dxf>
      <font>
        <sz val="10"/>
      </font>
    </dxf>
    <dxf>
      <font>
        <sz val="10"/>
      </font>
    </dxf>
    <dxf>
      <alignment wrapText="1"/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4" tint="0.79998168889431442"/>
      </font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  <color theme="0"/>
      </font>
      <fill>
        <patternFill patternType="solid">
          <fgColor indexed="64"/>
          <bgColor theme="3" tint="-0.499984740745262"/>
        </patternFill>
      </fill>
      <alignment horizontal="center" vertical="center"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001746"/>
        </patternFill>
      </fill>
    </dxf>
  </dxfs>
  <tableStyles count="1" defaultTableStyle="TableStyleMedium2" defaultPivotStyle="PivotStyleLight16">
    <tableStyle name="Estilo de segmentación de datos 1" pivot="0" table="0" count="1">
      <tableStyleElement type="wholeTable" dxfId="142"/>
    </tableStyle>
  </tableStyles>
  <colors>
    <mruColors>
      <color rgb="FF122D46"/>
      <color rgb="FF00174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4</xdr:row>
      <xdr:rowOff>103095</xdr:rowOff>
    </xdr:from>
    <xdr:to>
      <xdr:col>10</xdr:col>
      <xdr:colOff>133347</xdr:colOff>
      <xdr:row>10</xdr:row>
      <xdr:rowOff>89647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oneda 1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ned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44760" y="865095"/>
              <a:ext cx="1827116" cy="11967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V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771525</xdr:colOff>
      <xdr:row>5</xdr:row>
      <xdr:rowOff>190500</xdr:rowOff>
    </xdr:from>
    <xdr:to>
      <xdr:col>7</xdr:col>
      <xdr:colOff>809625</xdr:colOff>
      <xdr:row>8</xdr:row>
      <xdr:rowOff>66675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7651937" y="1154206"/>
          <a:ext cx="2873188" cy="492498"/>
          <a:chOff x="5572125" y="1200150"/>
          <a:chExt cx="2867025" cy="485775"/>
        </a:xfrm>
      </xdr:grpSpPr>
      <xdr:sp macro="" textlink="">
        <xdr:nvSpPr>
          <xdr:cNvPr id="7" name="Flecha: a la derech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896225" y="1200150"/>
            <a:ext cx="542925" cy="457200"/>
          </a:xfrm>
          <a:prstGeom prst="rightArrow">
            <a:avLst/>
          </a:prstGeom>
          <a:solidFill>
            <a:schemeClr val="accent2">
              <a:alpha val="46000"/>
            </a:schemeClr>
          </a:solidFill>
          <a:ln>
            <a:noFill/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VE" sz="1100"/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5572125" y="1200150"/>
            <a:ext cx="228600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VE" sz="1000">
                <a:solidFill>
                  <a:schemeClr val="tx1"/>
                </a:solidFill>
              </a:rPr>
              <a:t>Para visualizar los</a:t>
            </a:r>
            <a:r>
              <a:rPr lang="es-VE" sz="1000" baseline="0">
                <a:solidFill>
                  <a:schemeClr val="tx1"/>
                </a:solidFill>
              </a:rPr>
              <a:t> valores en colocación por tipo de modena, </a:t>
            </a:r>
            <a:r>
              <a:rPr lang="es-VE" sz="1000" b="1" baseline="0">
                <a:solidFill>
                  <a:srgbClr val="C00000"/>
                </a:solidFill>
              </a:rPr>
              <a:t>haz clic</a:t>
            </a:r>
            <a:r>
              <a:rPr lang="es-VE" sz="1000" baseline="0">
                <a:solidFill>
                  <a:schemeClr val="tx1"/>
                </a:solidFill>
              </a:rPr>
              <a:t>.</a:t>
            </a:r>
            <a:endParaRPr lang="es-VE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276227</xdr:colOff>
      <xdr:row>3</xdr:row>
      <xdr:rowOff>161925</xdr:rowOff>
    </xdr:from>
    <xdr:to>
      <xdr:col>11</xdr:col>
      <xdr:colOff>438150</xdr:colOff>
      <xdr:row>6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2714756" y="733425"/>
          <a:ext cx="1596276" cy="490818"/>
          <a:chOff x="9553577" y="742950"/>
          <a:chExt cx="1600198" cy="485775"/>
        </a:xfrm>
      </xdr:grpSpPr>
      <xdr:cxnSp macro="">
        <xdr:nvCxnSpPr>
          <xdr:cNvPr id="11" name="Conector: angula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 rot="10800000" flipV="1">
            <a:off x="9553577" y="876303"/>
            <a:ext cx="257174" cy="123822"/>
          </a:xfrm>
          <a:prstGeom prst="bentConnector3">
            <a:avLst>
              <a:gd name="adj1" fmla="val 50000"/>
            </a:avLst>
          </a:prstGeom>
          <a:ln>
            <a:solidFill>
              <a:srgbClr val="C00000">
                <a:alpha val="46000"/>
              </a:srgb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9763125" y="742950"/>
            <a:ext cx="139065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VE" sz="1000" b="1" baseline="0">
                <a:solidFill>
                  <a:srgbClr val="C00000"/>
                </a:solidFill>
              </a:rPr>
              <a:t>Dar clic </a:t>
            </a:r>
            <a:r>
              <a:rPr lang="es-VE" sz="1000" b="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para eliminar la selección.</a:t>
            </a:r>
            <a:endParaRPr lang="es-VE" sz="1000" b="0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154393</xdr:colOff>
      <xdr:row>0</xdr:row>
      <xdr:rowOff>67236</xdr:rowOff>
    </xdr:from>
    <xdr:to>
      <xdr:col>12</xdr:col>
      <xdr:colOff>1098175</xdr:colOff>
      <xdr:row>4</xdr:row>
      <xdr:rowOff>10086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255246" y="67236"/>
          <a:ext cx="15578664" cy="704850"/>
          <a:chOff x="584586" y="1"/>
          <a:chExt cx="9054715" cy="704850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584586" y="1"/>
            <a:ext cx="9054715" cy="704850"/>
          </a:xfrm>
          <a:prstGeom prst="rect">
            <a:avLst/>
          </a:prstGeom>
          <a:solidFill>
            <a:srgbClr val="122D46"/>
          </a:solidFill>
        </xdr:spPr>
        <xdr:txBody>
          <a:bodyPr wrap="square">
            <a:noAutofit/>
          </a:bodyPr>
          <a:lstStyle>
            <a:defPPr>
              <a:defRPr lang="es-V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VE" sz="2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   </a:t>
            </a:r>
            <a:r>
              <a:rPr lang="es-VE" sz="30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Valores en Colocación en el Mercado del 04/07/2022 al  08/07/2022 </a:t>
            </a:r>
            <a:endParaRPr lang="es-VE" sz="30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  <xdr:pic>
        <xdr:nvPicPr>
          <xdr:cNvPr id="3" name="Picture 2" descr="Superintendencia Nacional de Valores. (SUNAVAL) - MPPEFC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428" b="7371"/>
          <a:stretch/>
        </xdr:blipFill>
        <xdr:spPr bwMode="auto">
          <a:xfrm>
            <a:off x="819151" y="47625"/>
            <a:ext cx="628650" cy="612321"/>
          </a:xfrm>
          <a:prstGeom prst="flowChartConnector">
            <a:avLst/>
          </a:prstGeom>
          <a:noFill/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ANA" refreshedDate="44745.487576851854" createdVersion="4" refreshedVersion="6" minRefreshableVersion="3" recordCount="17">
  <cacheSource type="worksheet">
    <worksheetSource name="Tabla1"/>
  </cacheSource>
  <cacheFields count="12">
    <cacheField name="Empresa " numFmtId="0">
      <sharedItems containsBlank="1" count="117">
        <s v="Genia Care, C.A. 2021-I"/>
        <s v="Quimipro de Venezuela, C.A. (PYME) 2022-I"/>
        <s v="Alibal, C.A. 2021-I "/>
        <s v="Laboratorios Chemycal´s Soma, C.A. (PYME) 2022"/>
        <s v="Procesadora Marsoca, C.A. 2022-I"/>
        <s v="Dayco Telecom, C.A. 2021-X"/>
        <s v="Dayco Telecom, C.A. 2021-XI"/>
        <s v="Dayco Telecom, C.A. 2021-XII"/>
        <s v="Dayco Telecom, C.A. 2021-XIII"/>
        <s v="Dayco Telecom, C.A. 2021-XIV"/>
        <s v="Dayco Telecom, C.A. 2021-XV"/>
        <s v="Comercializadora El Conde de Catia, C.A. (PYME) 2022-I"/>
        <s v="Manufacturas de Papel, C.A. (MANPA) S.A.C.A. 2022-I"/>
        <s v="Agropecuaria La Unión, C.A. 2022-I"/>
        <s v="Mercantil Servicios Financieros, C.A. 2022-I"/>
        <s v="Agropecuaria Insa De Venezuela Agroinsa C.A. 2021"/>
        <s v="Corporación Grupo Químico, C.A. 2021-V"/>
        <m u="1"/>
        <s v="Calox International, C.A. 2021-VI" u="1"/>
        <s v="Alimentos FM, C.A. E2021-IV" u="1"/>
        <s v="Galaxia Médica C.A. 2020-V" u="1"/>
        <s v="Venezolana de Proyectos Integrados Vepica, C.A. 2021-III" u="1"/>
        <s v="Silos, Mantenimiento y Almacenamiento de Cereales, C.A. (SILMACA) 2022-VIII" u="1"/>
        <s v="Venezolana de Proyectos Integrados Vepica 2021-III" u="1"/>
        <s v="Corporación Grupo Químico" u="1"/>
        <s v="Alimentos FM, C.A. 2021-X" u="1"/>
        <s v="Calox International, C.A. 2022-I" u="1"/>
        <s v="Dayco Telecom C.A." u="1"/>
        <s v="Silos, Mantenimiento y Almacenamiento de Cereales, C.A. SILMACA 2022 IV" u="1"/>
        <s v="Gismicar, S.A. 2021-II" u="1"/>
        <s v="Alimentos FM, C.A. 2021-XIV" u="1"/>
        <s v="Mercantil Sevicios Financieros, C.A. 2021-II" u="1"/>
        <s v="Corporación Grupo Químico, C.A. 2021-IV" u="1"/>
        <s v="General de Alimentos Nisa, C.A." u="1"/>
        <s v="Gismicar, S.A.  E2021-II" u="1"/>
        <s v=" Venezolana de Proyectos Integrados Vepica 2021-III" u="1"/>
        <s v="Coca Cola Femsa de Venezuela 2021-II" u="1"/>
        <s v="Silos, Mantenimiento y Almacenamiento de Cereales, C.A. SILMACA 2022-I" u="1"/>
        <s v="Coca Cola Femsa de Venezuela 2021-IV" u="1"/>
        <s v="Tesorería Ymas, C.A. 2021-I" u="1"/>
        <s v="Genia Care, C.A. " u="1"/>
        <s v="Silos, Mantenimiento y Almacenamiento de Cereales, C.A. (SILMACA) 2022-VII" u="1"/>
        <s v="Grupo PHX, C.A.  E 2021-I" u="1"/>
        <s v="Alimentos Mida, C.A. E2021-I" u="1"/>
        <s v="Alimentos FM, C.A.,2021-II" u="1"/>
        <s v="Dayco Telecom C.A. " u="1"/>
        <s v="Mercantil Sevicios Financieros, C.A. 2021-I" u="1"/>
        <s v="Gismicar, S.A. 2021-I" u="1"/>
        <s v="Silos, Mantenimiento y Almacenamiento de Cereales, C.A. (SILMACA) 2022-V" u="1"/>
        <s v="Adriana Carolina Ortiz Silva 2022" u="1"/>
        <s v="Alimentos FM, C.A.2021-VIII" u="1"/>
        <s v="Silos, Mantenimiento y Almacenamiento de Cereales, C.A. SILMACA 2022 III" u="1"/>
        <s v="Tesorería Ymas, C.A" u="1"/>
        <s v="Alimentos FM, C.A. 2021-IX" u="1"/>
        <s v="Alimentos FM, C.A.2021-VII" u="1"/>
        <s v="Agroinsa C.A." u="1"/>
        <s v="Agroinsa C.A. 2021" u="1"/>
        <s v="Corporación Grupo Químico, C.A. 2021-I" u="1"/>
        <s v="Calox International, C.A. 2021-III" u="1"/>
        <s v="Alimentos FM, C.A. E2021-III" u="1"/>
        <s v="Corporación Grupo Químico, C.A. 2021-II" u="1"/>
        <s v="Grupo PHX, C.A. 2021-I" u="1"/>
        <s v="Alimentos Mida, C.A. E2021-III" u="1"/>
        <s v="Calox International, C.A. 2022-II" u="1"/>
        <s v="Calox International, C.A. 2021-XIX" u="1"/>
        <s v="Alimentos FM, C.A. 2021-XIII" u="1"/>
        <s v="General de Alimentos Nisa, C.A. E2021-II" u="1"/>
        <s v="C.A. Ron Santa Teresa, S.A.C.A. 2020-II" u="1"/>
        <s v="Calox International, C.A. 2021-V" u="1"/>
        <s v="Agropecuaria Insa De Venezuela Agroinsa C.A. 2021-IV" u="1"/>
        <s v="Dayco Telecom C.A. E2021-VIII" u="1"/>
        <s v="Dayco Telecom, C.A. 2021-IX" u="1"/>
        <s v="Coca Cola Femsa de Venezuela 2021-III" u="1"/>
        <s v="Calox Internacional, C.A" u="1"/>
        <s v="Galaxia Médica C.A. 2020-VII" u="1"/>
        <s v="Alimentos FM, C.A.,2021-I" u="1"/>
        <s v="Procesadora Marsoca, C.A. 2022-II" u="1"/>
        <s v="Silos, Mantenimiento y Almacenamiento de Cereales, C.A. SILMACA 2022-II" u="1"/>
        <s v="Mercantil Servicios Financieros, C.A." u="1"/>
        <s v="Alimentos FM, C.A. 2021-XII" u="1"/>
        <s v="C.A., Destilería Yaracuy 2021-I" u="1"/>
        <s v="Central El Palmar, C.A. 2021-I" u="1"/>
        <s v="Gismicar, S.A.  E2021-I" u="1"/>
        <s v="Calox International, C.A. 2021-XXII" u="1"/>
        <s v="3PL Panamericana, C.A. 2021-I" u="1"/>
        <s v="Coca Cola Femsa de Venezuela 2021-I" u="1"/>
        <s v="Alimentos FM, C.A. 2021-XI" u="1"/>
        <s v="Tesorería Ymas, C.A." u="1"/>
        <s v="Estratek Consultores, C.A. 2022-I" u="1"/>
        <s v="Mersan, C.A. 2022-I" u="1"/>
        <s v="Corporación Grupo Químico, C.A. " u="1"/>
        <s v="Silos, Mantenimiento y Almacenamiento de Cereales, C.A. (SILMACA) 2022-VI" u="1"/>
        <s v="Coca Cola Femsa de Venezuela 2021" u="1"/>
        <s v="Agropecuaria La Unión, C.A. E2022-I" u="1"/>
        <s v="Charcuteria Venezolana, C.A. (CHARVENCA) 2021-I" u="1"/>
        <s v="Dayco Telecom C.A. E2021-VII" u="1"/>
        <s v="Calox International, C.A. 2021-XXI" u="1"/>
        <s v="Alma Global, C.A. 2021-I" u="1"/>
        <s v="Tesorería Ymas, C.A. E2021-I" u="1"/>
        <s v="Coca Cola FEMSA de Venezuela" u="1"/>
        <s v="Calox International, C.A. 2021-IV" u="1"/>
        <s v="Purolomo, C.A. 2021-I  " u="1"/>
        <s v="Grupo Nueve Once, C.A. (PYME)" u="1"/>
        <s v="Gismicar, S.A. 2021-III" u="1"/>
        <s v="Gismicar, S.A. 2021-I " u="1"/>
        <s v="Laboratorios Chemycal´s Soma, C.A. 2022" u="1"/>
        <s v="Galaxia Médica C.A. 2020-VI" u="1"/>
        <s v="Galaxia Médica C.A. 2020-VIII" u="1"/>
        <s v="Calox International, C.A. 2021-XX" u="1"/>
        <s v="Alimentos Mida, C.A." u="1"/>
        <s v="Corporación Grupo Químico, C.A. 2021-III" u="1"/>
        <s v="Mersan, C.A. E2022-I" u="1"/>
        <s v="Grupo Apradoc, C.A. 2022-I" u="1"/>
        <s v="Dayco Telecom C.A. E2021-IX" u="1"/>
        <s v="Steritex, C.A. 2021-III" u="1"/>
        <s v="Corporación Grupo Químico, C.A. E2021-II" u="1"/>
        <s v="Gismicar, S.A.  E2021-IX " u="1"/>
      </sharedItems>
    </cacheField>
    <cacheField name="Instrumento" numFmtId="0">
      <sharedItems/>
    </cacheField>
    <cacheField name="Moneda" numFmtId="0">
      <sharedItems containsBlank="1" count="4">
        <s v="Indexada"/>
        <s v="Bolívares"/>
        <m u="1"/>
        <s v="Moneda Extranjera" u="1"/>
      </sharedItems>
    </cacheField>
    <cacheField name="Tasa de Rendimiento" numFmtId="164">
      <sharedItems containsSemiMixedTypes="0" containsString="0" containsNumber="1" minValue="0.09" maxValue="0.5"/>
    </cacheField>
    <cacheField name="Precio" numFmtId="164">
      <sharedItems containsSemiMixedTypes="0" containsString="0" containsNumber="1" minValue="0.98" maxValue="1"/>
    </cacheField>
    <cacheField name="Tasa de Interés" numFmtId="164">
      <sharedItems containsSemiMixedTypes="0" containsString="0" containsNumber="1" minValue="0.09" maxValue="0.5"/>
    </cacheField>
    <cacheField name="Periodicidad de Pago" numFmtId="0">
      <sharedItems/>
    </cacheField>
    <cacheField name="Plazo de Serie o Emisión" numFmtId="0">
      <sharedItems/>
    </cacheField>
    <cacheField name="Monto" numFmtId="4">
      <sharedItems containsSemiMixedTypes="0" containsString="0" containsNumber="1" containsInteger="1" minValue="100000" maxValue="2390000"/>
    </cacheField>
    <cacheField name="Casa de Bolsa" numFmtId="0">
      <sharedItems/>
    </cacheField>
    <cacheField name="1era Calificación de Riesgo" numFmtId="0">
      <sharedItems/>
    </cacheField>
    <cacheField name="2da Calificación de Riesgo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Papeles Comerciales"/>
    <x v="0"/>
    <n v="0.09"/>
    <n v="1"/>
    <n v="0.09"/>
    <s v="Trimestre vencido"/>
    <s v="360 DÍAS"/>
    <n v="500000"/>
    <s v="BNCI "/>
    <s v="A2"/>
    <s v="A2"/>
  </r>
  <r>
    <x v="1"/>
    <s v="Pagaré Bursátiles"/>
    <x v="0"/>
    <n v="0.15"/>
    <n v="1"/>
    <n v="0.15"/>
    <s v="Bimestral"/>
    <s v="180 DÍAS"/>
    <n v="150000"/>
    <s v="Grupo Interaval"/>
    <s v="Alfa3"/>
    <s v="Alfa3"/>
  </r>
  <r>
    <x v="2"/>
    <s v="Papeles Comerciales"/>
    <x v="0"/>
    <n v="0.1"/>
    <n v="1"/>
    <n v="0.1"/>
    <s v="Bimestre vencido"/>
    <s v="180 DÍAS"/>
    <n v="1000000"/>
    <s v="Mercosur "/>
    <s v="A1"/>
    <s v="A3"/>
  </r>
  <r>
    <x v="3"/>
    <s v="Papeles Comerciales"/>
    <x v="0"/>
    <n v="0.1"/>
    <n v="1"/>
    <n v="0.1"/>
    <s v="Al Vencimiento "/>
    <s v="180 DÍAS"/>
    <n v="400000"/>
    <s v="K2"/>
    <s v="Óptimo Plus"/>
    <s v="Óptimo Plus"/>
  </r>
  <r>
    <x v="4"/>
    <s v="Papeles Comerciales"/>
    <x v="0"/>
    <n v="0.1"/>
    <n v="1"/>
    <n v="0.1"/>
    <s v="Trimestre vencido"/>
    <s v="180 DÍAS"/>
    <n v="200000"/>
    <s v="BNCI "/>
    <s v="A2"/>
    <s v="A3"/>
  </r>
  <r>
    <x v="5"/>
    <s v="Papeles Comerciales"/>
    <x v="1"/>
    <n v="0.45"/>
    <n v="1"/>
    <n v="0.45"/>
    <s v="Trimestre vencido"/>
    <s v="180 DÍAS"/>
    <n v="200000"/>
    <s v="Ratio"/>
    <s v="A2"/>
    <s v="A3"/>
  </r>
  <r>
    <x v="6"/>
    <s v="Papeles Comerciales"/>
    <x v="1"/>
    <n v="0.45"/>
    <n v="1"/>
    <n v="0.45"/>
    <s v="Trimestre vencido"/>
    <s v="180 DÍAS"/>
    <n v="200000"/>
    <s v="Ratio"/>
    <s v="A2"/>
    <s v="A3"/>
  </r>
  <r>
    <x v="7"/>
    <s v="Papeles Comerciales"/>
    <x v="1"/>
    <n v="0.45"/>
    <n v="1"/>
    <n v="0.45"/>
    <s v="Trimestre vencido"/>
    <s v="180 DÍAS"/>
    <n v="200000"/>
    <s v="Ratio"/>
    <s v="A2"/>
    <s v="A3"/>
  </r>
  <r>
    <x v="8"/>
    <s v="Papeles Comerciales"/>
    <x v="1"/>
    <n v="0.45"/>
    <n v="1"/>
    <n v="0.45"/>
    <s v="Trimestre vencido"/>
    <s v="180 DÍAS"/>
    <n v="200000"/>
    <s v="Ratio"/>
    <s v="A2"/>
    <s v="A3"/>
  </r>
  <r>
    <x v="9"/>
    <s v="Papeles Comerciales"/>
    <x v="1"/>
    <n v="0.45"/>
    <n v="1"/>
    <n v="0.45"/>
    <s v="Trimestre vencido"/>
    <s v="180 DÍAS"/>
    <n v="200000"/>
    <s v="Ratio"/>
    <s v="A2"/>
    <s v="A3"/>
  </r>
  <r>
    <x v="10"/>
    <s v="Papeles Comerciales"/>
    <x v="1"/>
    <n v="0.45"/>
    <n v="1"/>
    <n v="0.45"/>
    <s v="Trimestre vencido"/>
    <s v="180 DÍAS"/>
    <n v="200000"/>
    <s v="Ratio"/>
    <s v="A2"/>
    <s v="A3"/>
  </r>
  <r>
    <x v="11"/>
    <s v="Papeles Comerciales"/>
    <x v="0"/>
    <n v="0.16300000000000001"/>
    <n v="0.98"/>
    <n v="0.12"/>
    <s v="Semestral"/>
    <s v="180 DÍAS"/>
    <n v="200000"/>
    <s v="EcoValor"/>
    <s v="Alfa3"/>
    <s v="Alfa3"/>
  </r>
  <r>
    <x v="12"/>
    <s v="Papeles Comerciales"/>
    <x v="1"/>
    <n v="0.4"/>
    <n v="1"/>
    <n v="0.4"/>
    <s v="Al Vencimiento "/>
    <s v="180 DÍAS"/>
    <n v="1177500"/>
    <s v="Mercantil Merinvest"/>
    <s v="A3"/>
    <s v="A2"/>
  </r>
  <r>
    <x v="13"/>
    <s v="Papeles Comerciales"/>
    <x v="1"/>
    <n v="0.5"/>
    <n v="1"/>
    <n v="0.5"/>
    <s v="Bimestre vencido"/>
    <s v="120 DÍAS"/>
    <n v="2165000"/>
    <s v="Valoralta"/>
    <s v="Alfa3"/>
    <s v="Alfa3"/>
  </r>
  <r>
    <x v="14"/>
    <s v="Papeles Comerciales"/>
    <x v="1"/>
    <n v="0.4"/>
    <n v="1"/>
    <n v="0.4"/>
    <s v="Al Vencimiento "/>
    <s v="90 DÍAS"/>
    <n v="2390000"/>
    <s v="Mercantil Merinvest"/>
    <s v="A2"/>
    <s v="A2"/>
  </r>
  <r>
    <x v="15"/>
    <s v="Papeles Comerciales"/>
    <x v="0"/>
    <n v="0.11"/>
    <n v="1"/>
    <n v="0.11"/>
    <s v="Trimestre vencido"/>
    <s v="176 DÍAS"/>
    <n v="500000"/>
    <s v="Invercapital"/>
    <s v="A3"/>
    <s v="A2"/>
  </r>
  <r>
    <x v="16"/>
    <s v="Papeles Comerciales"/>
    <x v="0"/>
    <n v="0.15"/>
    <n v="1"/>
    <n v="0.15"/>
    <s v="Bimestre vencido"/>
    <s v="180 DÍAS"/>
    <n v="100000"/>
    <s v="Mercosur "/>
    <s v="A2"/>
    <s v="A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missingCaption="0" updatedVersion="6" minRefreshableVersion="3" itemPrintTitles="1" createdVersion="4" indent="0" outline="1" outlineData="1" multipleFieldFilters="0" rowHeaderCaption="Empresa">
  <location ref="B13:B31" firstHeaderRow="1" firstDataRow="1" firstDataCol="1"/>
  <pivotFields count="12">
    <pivotField axis="axisRow" showAll="0">
      <items count="118">
        <item m="1" x="55"/>
        <item m="1" x="73"/>
        <item m="1" x="99"/>
        <item m="1" x="24"/>
        <item m="1" x="27"/>
        <item m="1" x="33"/>
        <item m="1" x="52"/>
        <item m="1" x="17"/>
        <item m="1" x="78"/>
        <item m="1" x="87"/>
        <item m="1" x="90"/>
        <item m="1" x="45"/>
        <item m="1" x="40"/>
        <item m="1" x="109"/>
        <item m="1" x="43"/>
        <item m="1" x="62"/>
        <item m="1" x="66"/>
        <item m="1" x="98"/>
        <item m="1" x="115"/>
        <item m="1" x="113"/>
        <item x="0"/>
        <item m="1" x="56"/>
        <item m="1" x="114"/>
        <item m="1" x="95"/>
        <item m="1" x="70"/>
        <item m="1" x="34"/>
        <item m="1" x="111"/>
        <item m="1" x="116"/>
        <item m="1" x="82"/>
        <item m="1" x="59"/>
        <item m="1" x="19"/>
        <item m="1" x="42"/>
        <item m="1" x="93"/>
        <item m="1" x="85"/>
        <item m="1" x="36"/>
        <item m="1" x="72"/>
        <item m="1" x="38"/>
        <item m="1" x="80"/>
        <item m="1" x="81"/>
        <item m="1" x="64"/>
        <item m="1" x="108"/>
        <item m="1" x="96"/>
        <item m="1" x="83"/>
        <item m="1" x="92"/>
        <item m="1" x="75"/>
        <item m="1" x="44"/>
        <item m="1" x="61"/>
        <item x="13"/>
        <item m="1" x="29"/>
        <item m="1" x="60"/>
        <item m="1" x="89"/>
        <item m="1" x="39"/>
        <item m="1" x="47"/>
        <item m="1" x="112"/>
        <item m="1" x="71"/>
        <item m="1" x="103"/>
        <item x="1"/>
        <item m="1" x="23"/>
        <item m="1" x="35"/>
        <item m="1" x="102"/>
        <item m="1" x="101"/>
        <item x="2"/>
        <item m="1" x="58"/>
        <item m="1" x="100"/>
        <item m="1" x="68"/>
        <item m="1" x="18"/>
        <item m="1" x="21"/>
        <item x="4"/>
        <item m="1" x="20"/>
        <item m="1" x="106"/>
        <item m="1" x="74"/>
        <item m="1" x="107"/>
        <item m="1" x="37"/>
        <item m="1" x="77"/>
        <item m="1" x="104"/>
        <item m="1" x="57"/>
        <item m="1" x="46"/>
        <item m="1" x="31"/>
        <item m="1" x="54"/>
        <item m="1" x="50"/>
        <item m="1" x="105"/>
        <item m="1" x="97"/>
        <item m="1" x="51"/>
        <item m="1" x="28"/>
        <item x="3"/>
        <item m="1" x="84"/>
        <item m="1" x="94"/>
        <item m="1" x="26"/>
        <item m="1" x="63"/>
        <item m="1" x="67"/>
        <item m="1" x="88"/>
        <item x="5"/>
        <item x="6"/>
        <item x="7"/>
        <item x="8"/>
        <item x="9"/>
        <item x="10"/>
        <item x="11"/>
        <item x="12"/>
        <item m="1" x="110"/>
        <item m="1" x="32"/>
        <item m="1" x="53"/>
        <item m="1" x="25"/>
        <item m="1" x="86"/>
        <item m="1" x="48"/>
        <item m="1" x="91"/>
        <item m="1" x="41"/>
        <item m="1" x="22"/>
        <item x="14"/>
        <item m="1" x="69"/>
        <item m="1" x="76"/>
        <item m="1" x="79"/>
        <item m="1" x="65"/>
        <item m="1" x="30"/>
        <item x="15"/>
        <item m="1" x="49"/>
        <item x="16"/>
        <item t="default"/>
      </items>
    </pivotField>
    <pivotField showAll="0"/>
    <pivotField showAll="0">
      <items count="5">
        <item x="1"/>
        <item x="0"/>
        <item m="1" x="3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8">
    <i>
      <x v="20"/>
    </i>
    <i>
      <x v="47"/>
    </i>
    <i>
      <x v="56"/>
    </i>
    <i>
      <x v="61"/>
    </i>
    <i>
      <x v="67"/>
    </i>
    <i>
      <x v="84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108"/>
    </i>
    <i>
      <x v="114"/>
    </i>
    <i>
      <x v="116"/>
    </i>
    <i t="grand">
      <x/>
    </i>
  </rowItems>
  <colItems count="1">
    <i/>
  </colItems>
  <formats count="49">
    <format dxfId="115">
      <pivotArea type="all" dataOnly="0" outline="0" fieldPosition="0"/>
    </format>
    <format dxfId="114">
      <pivotArea field="0" type="button" dataOnly="0" labelOnly="1" outline="0" axis="axisRow" fieldPosition="0"/>
    </format>
    <format dxfId="113">
      <pivotArea dataOnly="0" labelOnly="1" fieldPosition="0">
        <references count="1">
          <reference field="0" count="0"/>
        </references>
      </pivotArea>
    </format>
    <format dxfId="112">
      <pivotArea dataOnly="0" labelOnly="1" grandRow="1" outline="0" fieldPosition="0"/>
    </format>
    <format dxfId="111">
      <pivotArea field="0" type="button" dataOnly="0" labelOnly="1" outline="0" axis="axisRow" fieldPosition="0"/>
    </format>
    <format dxfId="110">
      <pivotArea type="all" dataOnly="0" outline="0" fieldPosition="0"/>
    </format>
    <format dxfId="109">
      <pivotArea field="0" type="button" dataOnly="0" labelOnly="1" outline="0" axis="axisRow" fieldPosition="0"/>
    </format>
    <format dxfId="108">
      <pivotArea dataOnly="0" labelOnly="1" fieldPosition="0">
        <references count="1">
          <reference field="0" count="0"/>
        </references>
      </pivotArea>
    </format>
    <format dxfId="107">
      <pivotArea dataOnly="0" labelOnly="1" grandRow="1" outline="0" fieldPosition="0"/>
    </format>
    <format dxfId="106">
      <pivotArea type="all" dataOnly="0" outline="0" fieldPosition="0"/>
    </format>
    <format dxfId="105">
      <pivotArea field="0" type="button" dataOnly="0" labelOnly="1" outline="0" axis="axisRow" fieldPosition="0"/>
    </format>
    <format dxfId="104">
      <pivotArea dataOnly="0" labelOnly="1" fieldPosition="0">
        <references count="1">
          <reference field="0" count="0"/>
        </references>
      </pivotArea>
    </format>
    <format dxfId="103">
      <pivotArea dataOnly="0" labelOnly="1" grandRow="1" outline="0" fieldPosition="0"/>
    </format>
    <format dxfId="102">
      <pivotArea dataOnly="0" labelOnly="1" grandRow="1" outline="0" fieldPosition="0"/>
    </format>
    <format dxfId="101">
      <pivotArea dataOnly="0" labelOnly="1" grandRow="1" outline="0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0"/>
        </references>
      </pivotArea>
    </format>
    <format dxfId="98">
      <pivotArea field="0" type="button" dataOnly="0" labelOnly="1" outline="0" axis="axisRow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grandRow="1" outline="0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0" count="2">
            <x v="53"/>
            <x v="54"/>
          </reference>
        </references>
      </pivotArea>
    </format>
    <format dxfId="91">
      <pivotArea dataOnly="0" labelOnly="1" grandRow="1" outline="0" fieldPosition="0"/>
    </format>
    <format dxfId="90">
      <pivotArea dataOnly="0" labelOnly="1" grandRow="1" outline="0" fieldPosition="0"/>
    </format>
    <format dxfId="89">
      <pivotArea dataOnly="0" labelOnly="1" grandRow="1" outline="0" fieldPosition="0"/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0" count="1">
            <x v="88"/>
          </reference>
        </references>
      </pivotArea>
    </format>
    <format dxfId="86">
      <pivotArea dataOnly="0" labelOnly="1" grandRow="1" outline="0" fieldPosition="0"/>
    </format>
    <format dxfId="85">
      <pivotArea dataOnly="0" labelOnly="1" fieldPosition="0">
        <references count="1">
          <reference field="0" count="1">
            <x v="97"/>
          </reference>
        </references>
      </pivotArea>
    </format>
    <format dxfId="84">
      <pivotArea dataOnly="0" labelOnly="1" fieldPosition="0">
        <references count="1">
          <reference field="0" count="1">
            <x v="97"/>
          </reference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1">
          <reference field="0" count="1">
            <x v="97"/>
          </reference>
        </references>
      </pivotArea>
    </format>
    <format dxfId="81">
      <pivotArea dataOnly="0" labelOnly="1" grandRow="1" outline="0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fieldPosition="0">
        <references count="1">
          <reference field="0" count="0"/>
        </references>
      </pivotArea>
    </format>
    <format dxfId="78">
      <pivotArea dataOnly="0" labelOnly="1" fieldPosition="0">
        <references count="1">
          <reference field="0" count="1">
            <x v="97"/>
          </reference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1">
          <reference field="0" count="1">
            <x v="98"/>
          </reference>
        </references>
      </pivotArea>
    </format>
    <format dxfId="71">
      <pivotArea dataOnly="0" labelOnly="1" fieldPosition="0">
        <references count="1">
          <reference field="0" count="1">
            <x v="107"/>
          </reference>
        </references>
      </pivotArea>
    </format>
    <format dxfId="70">
      <pivotArea dataOnly="0" labelOnly="1" grandRow="1" outline="0" fieldPosition="0"/>
    </format>
    <format dxfId="69">
      <pivotArea dataOnly="0" labelOnly="1" grandRow="1" outline="0" fieldPosition="0"/>
    </format>
    <format dxfId="5">
      <pivotArea dataOnly="0" labelOnly="1" fieldPosition="0">
        <references count="1">
          <reference field="0" count="2">
            <x v="114"/>
            <x v="116"/>
          </reference>
        </references>
      </pivotArea>
    </format>
    <format dxfId="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oneda1" sourceName="Moneda">
  <pivotTables>
    <pivotTable tabId="3" name="TablaDinámica2"/>
  </pivotTables>
  <data>
    <tabular pivotCacheId="1">
      <items count="4">
        <i x="1" s="1"/>
        <i x="0" s="1"/>
        <i x="3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oneda 1" cache="SegmentaciónDeDatos_Moneda1" caption="Moneda" rowHeight="241300"/>
</slicers>
</file>

<file path=xl/tables/table1.xml><?xml version="1.0" encoding="utf-8"?>
<table xmlns="http://schemas.openxmlformats.org/spreadsheetml/2006/main" id="1" name="Tabla1" displayName="Tabla1" ref="A2:L19" totalsRowShown="0" headerRowDxfId="141" dataDxfId="140">
  <autoFilter ref="A2:L19"/>
  <tableColumns count="12">
    <tableColumn id="1" name="Empresa " dataDxfId="139" totalsRowDxfId="138"/>
    <tableColumn id="2" name="Instrumento" dataDxfId="137" totalsRowDxfId="136"/>
    <tableColumn id="3" name="Moneda" dataDxfId="135" totalsRowDxfId="134"/>
    <tableColumn id="4" name="Tasa de Rendimiento" dataDxfId="133" totalsRowDxfId="132"/>
    <tableColumn id="5" name="Precio" dataDxfId="131" totalsRowDxfId="130"/>
    <tableColumn id="6" name="Tasa de Interés" dataDxfId="129" totalsRowDxfId="128"/>
    <tableColumn id="7" name="Periodicidad de Pago" dataDxfId="127" totalsRowDxfId="126"/>
    <tableColumn id="8" name="Plazo de Serie o Emisión" dataDxfId="125" totalsRowDxfId="124"/>
    <tableColumn id="9" name="Monto" dataDxfId="123" totalsRowDxfId="122"/>
    <tableColumn id="11" name="Casa de Bolsa" dataDxfId="121" totalsRowDxfId="120"/>
    <tableColumn id="12" name="1era Calificación de Riesgo" dataDxfId="119" totalsRowDxfId="118"/>
    <tableColumn id="13" name="2da Calificación de Riesgo" dataDxfId="117" totalsRowDxfId="1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13:M30" totalsRowShown="0" headerRowDxfId="68" dataDxfId="66" headerRowBorderDxfId="67" tableBorderDxfId="65" totalsRowBorderDxfId="64" dataCellStyle="Porcentaje">
  <autoFilter ref="C13:M30"/>
  <tableColumns count="11">
    <tableColumn id="1" name="Instrumento" dataDxfId="63">
      <calculatedColumnFormula>IFERROR(VLOOKUP(B14,Tabla1[],2,0),"")</calculatedColumnFormula>
    </tableColumn>
    <tableColumn id="2" name="Tipo de Emisión" dataDxfId="62">
      <calculatedColumnFormula>IFERROR(VLOOKUP(B14,Tabla1[],3,0),"")</calculatedColumnFormula>
    </tableColumn>
    <tableColumn id="3" name="Monto Autorizado" dataDxfId="61">
      <calculatedColumnFormula>IFERROR(VLOOKUP(B14,Tabla1[],9,0),"")</calculatedColumnFormula>
    </tableColumn>
    <tableColumn id="4" name="Tasa de Rendimiento" dataDxfId="60" dataCellStyle="Porcentaje">
      <calculatedColumnFormula>IFERROR(VLOOKUP(B14,Tabla1[],4,0),"")</calculatedColumnFormula>
    </tableColumn>
    <tableColumn id="5" name="Precio" dataDxfId="59" dataCellStyle="Porcentaje">
      <calculatedColumnFormula>IFERROR(VLOOKUP(B14,Tabla1[],5,0),"")</calculatedColumnFormula>
    </tableColumn>
    <tableColumn id="6" name="Tasa de Interes" dataDxfId="58" dataCellStyle="Porcentaje">
      <calculatedColumnFormula>IFERROR(VLOOKUP(B14,Tabla1[],6,0),"")</calculatedColumnFormula>
    </tableColumn>
    <tableColumn id="11" name="1era Calificación de Riesgo" dataDxfId="57" dataCellStyle="Porcentaje">
      <calculatedColumnFormula>IFERROR(VLOOKUP(B14,Tabla1[],11,0),"")</calculatedColumnFormula>
    </tableColumn>
    <tableColumn id="12" name="2da Calificación de Riesgo" dataDxfId="56" dataCellStyle="Porcentaje">
      <calculatedColumnFormula>IFERROR(VLOOKUP(B14,Tabla1[],12,0),"")</calculatedColumnFormula>
    </tableColumn>
    <tableColumn id="7" name="Periodicidad del Pago" dataDxfId="55" dataCellStyle="Porcentaje">
      <calculatedColumnFormula>IFERROR(VLOOKUP(B14,Tabla1[],7,0),"")</calculatedColumnFormula>
    </tableColumn>
    <tableColumn id="8" name="Plazo de la Emisión o Serie" dataDxfId="54" dataCellStyle="Porcentaje">
      <calculatedColumnFormula>IFERROR(VLOOKUP(B14,Tabla1[],8,0),"")</calculatedColumnFormula>
    </tableColumn>
    <tableColumn id="9" name="Casa de Bolsa y Sociedades de Corretaje" dataDxfId="53" dataCellStyle="Porcentaje">
      <calculatedColumnFormula>IFERROR(VLOOKUP(B14,Tabla1[],10,0),"")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048556"/>
  <sheetViews>
    <sheetView showGridLines="0" topLeftCell="A4" zoomScale="115" zoomScaleNormal="115" workbookViewId="0">
      <selection activeCell="A14" sqref="A14"/>
    </sheetView>
  </sheetViews>
  <sheetFormatPr baseColWidth="10" defaultColWidth="11.42578125" defaultRowHeight="12.75" x14ac:dyDescent="0.2"/>
  <cols>
    <col min="1" max="1" width="63.140625" style="4" bestFit="1" customWidth="1"/>
    <col min="2" max="2" width="23.42578125" style="3" customWidth="1"/>
    <col min="3" max="3" width="16.140625" style="3" bestFit="1" customWidth="1"/>
    <col min="4" max="4" width="12.5703125" style="3" customWidth="1"/>
    <col min="5" max="5" width="13.85546875" style="3" customWidth="1"/>
    <col min="6" max="6" width="11.28515625" style="3" bestFit="1" customWidth="1"/>
    <col min="7" max="7" width="22.42578125" style="3" customWidth="1"/>
    <col min="8" max="8" width="13.42578125" style="3" customWidth="1"/>
    <col min="9" max="9" width="17.42578125" style="3" customWidth="1"/>
    <col min="10" max="10" width="21.42578125" style="3" customWidth="1"/>
    <col min="11" max="12" width="12.42578125" style="3" customWidth="1"/>
    <col min="13" max="16384" width="11.42578125" style="3"/>
  </cols>
  <sheetData>
    <row r="1" spans="1:13" x14ac:dyDescent="0.2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</row>
    <row r="2" spans="1:13" s="2" customFormat="1" ht="38.25" x14ac:dyDescent="0.25">
      <c r="A2" s="2" t="s">
        <v>0</v>
      </c>
      <c r="B2" s="2" t="s">
        <v>10</v>
      </c>
      <c r="C2" s="2" t="s">
        <v>11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21</v>
      </c>
      <c r="J2" s="2" t="s">
        <v>7</v>
      </c>
      <c r="K2" s="2" t="s">
        <v>8</v>
      </c>
      <c r="L2" s="2" t="s">
        <v>9</v>
      </c>
      <c r="M2"/>
    </row>
    <row r="3" spans="1:13" s="2" customFormat="1" ht="15" x14ac:dyDescent="0.25">
      <c r="A3" s="24" t="s">
        <v>38</v>
      </c>
      <c r="B3" s="22" t="s">
        <v>12</v>
      </c>
      <c r="C3" s="3" t="s">
        <v>17</v>
      </c>
      <c r="D3" s="26">
        <v>0.09</v>
      </c>
      <c r="E3" s="26">
        <v>1</v>
      </c>
      <c r="F3" s="26">
        <v>0.09</v>
      </c>
      <c r="G3" s="25" t="s">
        <v>19</v>
      </c>
      <c r="H3" s="25" t="s">
        <v>33</v>
      </c>
      <c r="I3" s="27">
        <v>500000</v>
      </c>
      <c r="J3" s="3" t="s">
        <v>35</v>
      </c>
      <c r="K3" s="23" t="s">
        <v>36</v>
      </c>
      <c r="L3" s="23" t="s">
        <v>36</v>
      </c>
      <c r="M3"/>
    </row>
    <row r="4" spans="1:13" s="2" customFormat="1" x14ac:dyDescent="0.2">
      <c r="A4" s="28" t="s">
        <v>41</v>
      </c>
      <c r="B4" s="3" t="s">
        <v>13</v>
      </c>
      <c r="C4" s="3" t="s">
        <v>17</v>
      </c>
      <c r="D4" s="26">
        <v>0.15</v>
      </c>
      <c r="E4" s="26">
        <v>1</v>
      </c>
      <c r="F4" s="26">
        <v>0.15</v>
      </c>
      <c r="G4" s="2" t="s">
        <v>47</v>
      </c>
      <c r="H4" s="3" t="s">
        <v>32</v>
      </c>
      <c r="I4" s="27">
        <v>150000</v>
      </c>
      <c r="J4" s="2" t="s">
        <v>42</v>
      </c>
      <c r="K4" s="2" t="s">
        <v>39</v>
      </c>
      <c r="L4" s="2" t="s">
        <v>39</v>
      </c>
    </row>
    <row r="5" spans="1:13" s="2" customFormat="1" x14ac:dyDescent="0.2">
      <c r="A5" s="33" t="s">
        <v>46</v>
      </c>
      <c r="B5" s="34" t="s">
        <v>12</v>
      </c>
      <c r="C5" s="34" t="s">
        <v>17</v>
      </c>
      <c r="D5" s="29">
        <v>0.1</v>
      </c>
      <c r="E5" s="29">
        <v>1</v>
      </c>
      <c r="F5" s="30">
        <v>0.1</v>
      </c>
      <c r="G5" s="25" t="s">
        <v>18</v>
      </c>
      <c r="H5" s="3" t="s">
        <v>32</v>
      </c>
      <c r="I5" s="36">
        <v>1000000</v>
      </c>
      <c r="J5" s="3" t="s">
        <v>34</v>
      </c>
      <c r="K5" s="35" t="s">
        <v>45</v>
      </c>
      <c r="L5" s="35" t="s">
        <v>37</v>
      </c>
    </row>
    <row r="6" spans="1:13" x14ac:dyDescent="0.2">
      <c r="A6" s="40" t="s">
        <v>51</v>
      </c>
      <c r="B6" s="22" t="s">
        <v>12</v>
      </c>
      <c r="C6" s="38" t="s">
        <v>17</v>
      </c>
      <c r="D6" s="42">
        <v>0.1</v>
      </c>
      <c r="E6" s="42">
        <v>1</v>
      </c>
      <c r="F6" s="42">
        <v>0.1</v>
      </c>
      <c r="G6" s="39" t="s">
        <v>48</v>
      </c>
      <c r="H6" s="41" t="s">
        <v>32</v>
      </c>
      <c r="I6" s="43">
        <v>400000</v>
      </c>
      <c r="J6" s="41" t="s">
        <v>49</v>
      </c>
      <c r="K6" s="41" t="s">
        <v>50</v>
      </c>
      <c r="L6" s="41" t="s">
        <v>50</v>
      </c>
    </row>
    <row r="7" spans="1:13" x14ac:dyDescent="0.2">
      <c r="A7" s="40" t="s">
        <v>52</v>
      </c>
      <c r="B7" s="22" t="s">
        <v>12</v>
      </c>
      <c r="C7" s="38" t="s">
        <v>17</v>
      </c>
      <c r="D7" s="42">
        <v>0.1</v>
      </c>
      <c r="E7" s="42">
        <v>1</v>
      </c>
      <c r="F7" s="42">
        <v>0.1</v>
      </c>
      <c r="G7" s="3" t="s">
        <v>19</v>
      </c>
      <c r="H7" s="3" t="s">
        <v>32</v>
      </c>
      <c r="I7" s="32">
        <v>200000</v>
      </c>
      <c r="J7" s="41" t="s">
        <v>35</v>
      </c>
      <c r="K7" s="41" t="s">
        <v>36</v>
      </c>
      <c r="L7" s="2" t="s">
        <v>37</v>
      </c>
    </row>
    <row r="8" spans="1:13" x14ac:dyDescent="0.2">
      <c r="A8" s="40" t="s">
        <v>54</v>
      </c>
      <c r="B8" s="22" t="s">
        <v>12</v>
      </c>
      <c r="C8" s="41" t="s">
        <v>15</v>
      </c>
      <c r="D8" s="42">
        <v>0.45</v>
      </c>
      <c r="E8" s="42">
        <v>1</v>
      </c>
      <c r="F8" s="42">
        <v>0.45</v>
      </c>
      <c r="G8" s="41" t="s">
        <v>19</v>
      </c>
      <c r="H8" s="41" t="s">
        <v>32</v>
      </c>
      <c r="I8" s="43">
        <v>200000</v>
      </c>
      <c r="J8" s="41" t="s">
        <v>53</v>
      </c>
      <c r="K8" s="41" t="s">
        <v>36</v>
      </c>
      <c r="L8" s="45" t="s">
        <v>37</v>
      </c>
    </row>
    <row r="9" spans="1:13" x14ac:dyDescent="0.2">
      <c r="A9" s="40" t="s">
        <v>55</v>
      </c>
      <c r="B9" s="22" t="s">
        <v>12</v>
      </c>
      <c r="C9" s="41" t="s">
        <v>15</v>
      </c>
      <c r="D9" s="42">
        <v>0.45</v>
      </c>
      <c r="E9" s="42">
        <v>1</v>
      </c>
      <c r="F9" s="42">
        <v>0.45</v>
      </c>
      <c r="G9" s="41" t="s">
        <v>19</v>
      </c>
      <c r="H9" s="41" t="s">
        <v>32</v>
      </c>
      <c r="I9" s="43">
        <v>200000</v>
      </c>
      <c r="J9" s="41" t="s">
        <v>53</v>
      </c>
      <c r="K9" s="41" t="s">
        <v>36</v>
      </c>
      <c r="L9" s="45" t="s">
        <v>37</v>
      </c>
    </row>
    <row r="10" spans="1:13" x14ac:dyDescent="0.2">
      <c r="A10" s="40" t="s">
        <v>56</v>
      </c>
      <c r="B10" s="22" t="s">
        <v>12</v>
      </c>
      <c r="C10" s="41" t="s">
        <v>15</v>
      </c>
      <c r="D10" s="42">
        <v>0.45</v>
      </c>
      <c r="E10" s="42">
        <v>1</v>
      </c>
      <c r="F10" s="42">
        <v>0.45</v>
      </c>
      <c r="G10" s="41" t="s">
        <v>19</v>
      </c>
      <c r="H10" s="41" t="s">
        <v>32</v>
      </c>
      <c r="I10" s="43">
        <v>200000</v>
      </c>
      <c r="J10" s="41" t="s">
        <v>53</v>
      </c>
      <c r="K10" s="41" t="s">
        <v>36</v>
      </c>
      <c r="L10" s="45" t="s">
        <v>37</v>
      </c>
    </row>
    <row r="11" spans="1:13" x14ac:dyDescent="0.2">
      <c r="A11" s="40" t="s">
        <v>57</v>
      </c>
      <c r="B11" s="22" t="s">
        <v>12</v>
      </c>
      <c r="C11" s="41" t="s">
        <v>15</v>
      </c>
      <c r="D11" s="42">
        <v>0.45</v>
      </c>
      <c r="E11" s="42">
        <v>1</v>
      </c>
      <c r="F11" s="42">
        <v>0.45</v>
      </c>
      <c r="G11" s="41" t="s">
        <v>19</v>
      </c>
      <c r="H11" s="41" t="s">
        <v>32</v>
      </c>
      <c r="I11" s="43">
        <v>200000</v>
      </c>
      <c r="J11" s="41" t="s">
        <v>53</v>
      </c>
      <c r="K11" s="41" t="s">
        <v>36</v>
      </c>
      <c r="L11" s="45" t="s">
        <v>37</v>
      </c>
    </row>
    <row r="12" spans="1:13" x14ac:dyDescent="0.2">
      <c r="A12" s="40" t="s">
        <v>58</v>
      </c>
      <c r="B12" s="22" t="s">
        <v>12</v>
      </c>
      <c r="C12" s="41" t="s">
        <v>15</v>
      </c>
      <c r="D12" s="42">
        <v>0.45</v>
      </c>
      <c r="E12" s="42">
        <v>1</v>
      </c>
      <c r="F12" s="42">
        <v>0.45</v>
      </c>
      <c r="G12" s="41" t="s">
        <v>19</v>
      </c>
      <c r="H12" s="41" t="s">
        <v>32</v>
      </c>
      <c r="I12" s="43">
        <v>200000</v>
      </c>
      <c r="J12" s="41" t="s">
        <v>53</v>
      </c>
      <c r="K12" s="41" t="s">
        <v>36</v>
      </c>
      <c r="L12" s="45" t="s">
        <v>37</v>
      </c>
    </row>
    <row r="13" spans="1:13" x14ac:dyDescent="0.2">
      <c r="A13" s="40" t="s">
        <v>59</v>
      </c>
      <c r="B13" s="22" t="s">
        <v>12</v>
      </c>
      <c r="C13" s="41" t="s">
        <v>15</v>
      </c>
      <c r="D13" s="42">
        <v>0.45</v>
      </c>
      <c r="E13" s="42">
        <v>1</v>
      </c>
      <c r="F13" s="42">
        <v>0.45</v>
      </c>
      <c r="G13" s="41" t="s">
        <v>19</v>
      </c>
      <c r="H13" s="41" t="s">
        <v>32</v>
      </c>
      <c r="I13" s="43">
        <v>200000</v>
      </c>
      <c r="J13" s="41" t="s">
        <v>53</v>
      </c>
      <c r="K13" s="41" t="s">
        <v>36</v>
      </c>
      <c r="L13" s="45" t="s">
        <v>37</v>
      </c>
    </row>
    <row r="14" spans="1:13" x14ac:dyDescent="0.2">
      <c r="A14" s="40" t="s">
        <v>61</v>
      </c>
      <c r="B14" s="22" t="s">
        <v>12</v>
      </c>
      <c r="C14" s="34" t="s">
        <v>17</v>
      </c>
      <c r="D14" s="42">
        <v>0.16300000000000001</v>
      </c>
      <c r="E14" s="42">
        <v>0.98</v>
      </c>
      <c r="F14" s="42">
        <v>0.12</v>
      </c>
      <c r="G14" s="41" t="s">
        <v>62</v>
      </c>
      <c r="H14" s="41" t="s">
        <v>32</v>
      </c>
      <c r="I14" s="46">
        <v>200000</v>
      </c>
      <c r="J14" s="41" t="s">
        <v>63</v>
      </c>
      <c r="K14" s="2" t="s">
        <v>39</v>
      </c>
      <c r="L14" s="2" t="s">
        <v>39</v>
      </c>
    </row>
    <row r="15" spans="1:13" x14ac:dyDescent="0.2">
      <c r="A15" s="52" t="s">
        <v>66</v>
      </c>
      <c r="B15" s="22" t="s">
        <v>12</v>
      </c>
      <c r="C15" s="41" t="s">
        <v>15</v>
      </c>
      <c r="D15" s="54">
        <v>0.4</v>
      </c>
      <c r="E15" s="54">
        <v>1</v>
      </c>
      <c r="F15" s="54">
        <v>0.4</v>
      </c>
      <c r="G15" s="3" t="s">
        <v>48</v>
      </c>
      <c r="H15" s="41" t="s">
        <v>32</v>
      </c>
      <c r="I15" s="55">
        <v>1177500</v>
      </c>
      <c r="J15" s="53" t="s">
        <v>65</v>
      </c>
      <c r="K15" s="3" t="s">
        <v>37</v>
      </c>
      <c r="L15" s="41" t="s">
        <v>36</v>
      </c>
    </row>
    <row r="16" spans="1:13" x14ac:dyDescent="0.2">
      <c r="A16" s="52" t="s">
        <v>67</v>
      </c>
      <c r="B16" s="53" t="s">
        <v>12</v>
      </c>
      <c r="C16" s="3" t="s">
        <v>15</v>
      </c>
      <c r="D16" s="54">
        <v>0.5</v>
      </c>
      <c r="E16" s="54">
        <v>1</v>
      </c>
      <c r="F16" s="54">
        <v>0.5</v>
      </c>
      <c r="G16" s="25" t="s">
        <v>18</v>
      </c>
      <c r="H16" s="3" t="s">
        <v>64</v>
      </c>
      <c r="I16" s="55">
        <v>2165000</v>
      </c>
      <c r="J16" s="53" t="s">
        <v>68</v>
      </c>
      <c r="K16" s="2" t="s">
        <v>39</v>
      </c>
      <c r="L16" s="2" t="s">
        <v>39</v>
      </c>
    </row>
    <row r="17" spans="1:12" x14ac:dyDescent="0.2">
      <c r="A17" s="52" t="s">
        <v>69</v>
      </c>
      <c r="B17" s="53" t="s">
        <v>12</v>
      </c>
      <c r="C17" s="3" t="s">
        <v>15</v>
      </c>
      <c r="D17" s="54">
        <v>0.4</v>
      </c>
      <c r="E17" s="54">
        <v>1</v>
      </c>
      <c r="F17" s="54">
        <v>0.4</v>
      </c>
      <c r="G17" s="3" t="s">
        <v>48</v>
      </c>
      <c r="H17" s="3" t="s">
        <v>70</v>
      </c>
      <c r="I17" s="55">
        <v>2390000</v>
      </c>
      <c r="J17" s="53" t="s">
        <v>65</v>
      </c>
      <c r="K17" s="41" t="s">
        <v>36</v>
      </c>
      <c r="L17" s="41" t="s">
        <v>36</v>
      </c>
    </row>
    <row r="18" spans="1:12" x14ac:dyDescent="0.2">
      <c r="A18" s="64" t="s">
        <v>73</v>
      </c>
      <c r="B18" s="53" t="s">
        <v>12</v>
      </c>
      <c r="C18" s="34" t="s">
        <v>17</v>
      </c>
      <c r="D18" s="54">
        <v>0.11</v>
      </c>
      <c r="E18" s="54">
        <v>1</v>
      </c>
      <c r="F18" s="54">
        <v>0.11</v>
      </c>
      <c r="G18" s="41" t="s">
        <v>19</v>
      </c>
      <c r="H18" s="3" t="s">
        <v>71</v>
      </c>
      <c r="I18" s="55">
        <v>500000</v>
      </c>
      <c r="J18" s="53" t="s">
        <v>72</v>
      </c>
      <c r="K18" s="3" t="s">
        <v>37</v>
      </c>
      <c r="L18" s="41" t="s">
        <v>36</v>
      </c>
    </row>
    <row r="19" spans="1:12" x14ac:dyDescent="0.2">
      <c r="A19" s="52" t="s">
        <v>74</v>
      </c>
      <c r="B19" s="53" t="s">
        <v>12</v>
      </c>
      <c r="C19" s="34" t="s">
        <v>17</v>
      </c>
      <c r="D19" s="54">
        <v>0.15</v>
      </c>
      <c r="E19" s="54">
        <v>1</v>
      </c>
      <c r="F19" s="54">
        <v>0.15</v>
      </c>
      <c r="G19" s="25" t="s">
        <v>18</v>
      </c>
      <c r="H19" s="41" t="s">
        <v>32</v>
      </c>
      <c r="I19" s="55">
        <v>100000</v>
      </c>
      <c r="J19" s="3" t="s">
        <v>34</v>
      </c>
      <c r="K19" s="41" t="s">
        <v>36</v>
      </c>
      <c r="L19" s="45" t="s">
        <v>37</v>
      </c>
    </row>
    <row r="1048551" spans="1:4" ht="15" x14ac:dyDescent="0.25">
      <c r="A1048551"/>
      <c r="B1048551"/>
      <c r="C1048551"/>
      <c r="D1048551"/>
    </row>
    <row r="1048552" spans="1:4" ht="15" x14ac:dyDescent="0.25">
      <c r="A1048552"/>
      <c r="B1048552"/>
      <c r="C1048552"/>
      <c r="D1048552"/>
    </row>
    <row r="1048553" spans="1:4" ht="15" x14ac:dyDescent="0.25">
      <c r="A1048553"/>
      <c r="B1048553"/>
      <c r="C1048553"/>
      <c r="D1048553"/>
    </row>
    <row r="1048554" spans="1:4" ht="15" x14ac:dyDescent="0.25">
      <c r="A1048554"/>
      <c r="B1048554"/>
      <c r="C1048554"/>
      <c r="D1048554"/>
    </row>
    <row r="1048555" spans="1:4" ht="15" x14ac:dyDescent="0.25">
      <c r="A1048555"/>
      <c r="B1048555"/>
      <c r="C1048555"/>
      <c r="D1048555"/>
    </row>
    <row r="1048556" spans="1:4" ht="15" x14ac:dyDescent="0.25">
      <c r="A1048556"/>
      <c r="B1048556"/>
      <c r="C1048556"/>
      <c r="D1048556"/>
    </row>
  </sheetData>
  <phoneticPr fontId="4" type="noConversion"/>
  <conditionalFormatting sqref="C8:E13 I8:I13">
    <cfRule type="cellIs" dxfId="3" priority="11" operator="equal">
      <formula>0</formula>
    </cfRule>
  </conditionalFormatting>
  <conditionalFormatting sqref="F8:F13">
    <cfRule type="cellIs" dxfId="2" priority="6" operator="equal">
      <formula>0</formula>
    </cfRule>
  </conditionalFormatting>
  <conditionalFormatting sqref="C1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 Desplegable'!$B$1:$B$3</xm:f>
          </x14:formula1>
          <xm:sqref>C14 C3:C7 C18:C19</xm:sqref>
        </x14:dataValidation>
        <x14:dataValidation type="list" allowBlank="1" showInputMessage="1" showErrorMessage="1">
          <x14:formula1>
            <xm:f>'Lista Desplegable'!#REF!</xm:f>
          </x14:formula1>
          <xm:sqref>C8:C13 C15 C16:C17</xm:sqref>
        </x14:dataValidation>
        <x14:dataValidation type="list" allowBlank="1" showInputMessage="1" showErrorMessage="1">
          <x14:formula1>
            <xm:f>'Lista Desplegable'!$A$1:$A$4</xm:f>
          </x14:formula1>
          <xm:sqref>B3:B19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5"/>
  <sheetViews>
    <sheetView workbookViewId="0">
      <selection activeCell="A2" sqref="A2"/>
    </sheetView>
  </sheetViews>
  <sheetFormatPr baseColWidth="10" defaultColWidth="25" defaultRowHeight="12.75" x14ac:dyDescent="0.2"/>
  <cols>
    <col min="1" max="16384" width="25" style="1"/>
  </cols>
  <sheetData>
    <row r="1" spans="1:3" x14ac:dyDescent="0.2">
      <c r="A1" s="1" t="s">
        <v>12</v>
      </c>
      <c r="B1" s="1" t="s">
        <v>15</v>
      </c>
      <c r="C1" s="1" t="s">
        <v>22</v>
      </c>
    </row>
    <row r="2" spans="1:3" x14ac:dyDescent="0.2">
      <c r="A2" s="1" t="s">
        <v>43</v>
      </c>
      <c r="B2" s="1" t="s">
        <v>16</v>
      </c>
      <c r="C2" s="1" t="s">
        <v>23</v>
      </c>
    </row>
    <row r="3" spans="1:3" x14ac:dyDescent="0.2">
      <c r="A3" s="1" t="s">
        <v>13</v>
      </c>
      <c r="B3" s="1" t="s">
        <v>17</v>
      </c>
      <c r="C3" s="1" t="s">
        <v>22</v>
      </c>
    </row>
    <row r="4" spans="1:3" x14ac:dyDescent="0.2">
      <c r="A4" s="1" t="s">
        <v>14</v>
      </c>
    </row>
    <row r="5" spans="1:3" x14ac:dyDescent="0.2">
      <c r="A5" s="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46"/>
  <sheetViews>
    <sheetView showGridLines="0" tabSelected="1" zoomScale="85" zoomScaleNormal="85" zoomScaleSheetLayoutView="90" workbookViewId="0">
      <selection activeCell="E38" sqref="E38"/>
    </sheetView>
  </sheetViews>
  <sheetFormatPr baseColWidth="10" defaultColWidth="11.42578125" defaultRowHeight="15" x14ac:dyDescent="0.25"/>
  <cols>
    <col min="1" max="1" width="1.42578125" style="5" customWidth="1"/>
    <col min="2" max="2" width="61.28515625" style="5" bestFit="1" customWidth="1"/>
    <col min="3" max="3" width="23.7109375" style="5" customWidth="1"/>
    <col min="4" max="4" width="16.5703125" style="5" customWidth="1"/>
    <col min="5" max="5" width="15.5703125" style="5" customWidth="1"/>
    <col min="6" max="6" width="14.42578125" style="5" customWidth="1"/>
    <col min="7" max="8" width="12.42578125" style="5" customWidth="1"/>
    <col min="9" max="9" width="14.28515625" style="5" customWidth="1"/>
    <col min="10" max="10" width="14.140625" style="5" customWidth="1"/>
    <col min="11" max="11" width="21.5703125" style="5" customWidth="1"/>
    <col min="12" max="12" width="12.85546875" style="5" customWidth="1"/>
    <col min="13" max="13" width="17.140625" style="5" customWidth="1"/>
    <col min="14" max="16384" width="11.42578125" style="5"/>
  </cols>
  <sheetData>
    <row r="1" spans="1:16" x14ac:dyDescent="0.25">
      <c r="A1" s="12"/>
      <c r="G1" s="6"/>
    </row>
    <row r="5" spans="1:16" ht="15.75" thickBot="1" x14ac:dyDescent="0.3"/>
    <row r="6" spans="1:16" ht="16.5" thickBot="1" x14ac:dyDescent="0.3">
      <c r="C6" s="66" t="s">
        <v>28</v>
      </c>
      <c r="D6" s="66"/>
    </row>
    <row r="7" spans="1:16" ht="15.75" thickBot="1" x14ac:dyDescent="0.3">
      <c r="C7" s="7" t="s">
        <v>15</v>
      </c>
      <c r="D7" s="9">
        <f>+SUMIF(D14:D30,C7,E14:E30)</f>
        <v>6932500</v>
      </c>
    </row>
    <row r="8" spans="1:16" ht="15.75" thickBot="1" x14ac:dyDescent="0.3">
      <c r="C8" s="8" t="s">
        <v>16</v>
      </c>
      <c r="D8" s="10">
        <f>+SUMIF(D14:D42,C8,E14:E42)</f>
        <v>0</v>
      </c>
    </row>
    <row r="9" spans="1:16" ht="15.75" thickBot="1" x14ac:dyDescent="0.3">
      <c r="C9" s="7" t="s">
        <v>17</v>
      </c>
      <c r="D9" s="9">
        <f>+SUMIF(D14:D30,C9,E14:E30)</f>
        <v>3050000</v>
      </c>
    </row>
    <row r="10" spans="1:16" x14ac:dyDescent="0.25">
      <c r="D10" s="44"/>
    </row>
    <row r="12" spans="1:16" ht="15.75" thickBot="1" x14ac:dyDescent="0.3"/>
    <row r="13" spans="1:16" s="11" customFormat="1" ht="39" thickBot="1" x14ac:dyDescent="0.3">
      <c r="B13" s="13" t="s">
        <v>20</v>
      </c>
      <c r="C13" s="14" t="s">
        <v>10</v>
      </c>
      <c r="D13" s="15" t="s">
        <v>24</v>
      </c>
      <c r="E13" s="15" t="s">
        <v>6</v>
      </c>
      <c r="F13" s="15" t="s">
        <v>1</v>
      </c>
      <c r="G13" s="15" t="s">
        <v>2</v>
      </c>
      <c r="H13" s="15" t="s">
        <v>25</v>
      </c>
      <c r="I13" s="15" t="s">
        <v>31</v>
      </c>
      <c r="J13" s="15" t="s">
        <v>30</v>
      </c>
      <c r="K13" s="15" t="s">
        <v>26</v>
      </c>
      <c r="L13" s="15" t="s">
        <v>27</v>
      </c>
      <c r="M13" s="16" t="s">
        <v>29</v>
      </c>
    </row>
    <row r="14" spans="1:16" ht="15.75" thickBot="1" x14ac:dyDescent="0.3">
      <c r="A14" s="49"/>
      <c r="B14" s="63" t="s">
        <v>38</v>
      </c>
      <c r="C14" s="17" t="str">
        <f>IFERROR(VLOOKUP(B14,Tabla1[],2,0),"")</f>
        <v>Papeles Comerciales</v>
      </c>
      <c r="D14" s="18" t="str">
        <f>IFERROR(VLOOKUP(B14,Tabla1[],3,0),"")</f>
        <v>Indexada</v>
      </c>
      <c r="E14" s="21">
        <f>IFERROR(VLOOKUP(B14,Tabla1[],9,0),"")</f>
        <v>500000</v>
      </c>
      <c r="F14" s="20">
        <f>IFERROR(VLOOKUP(B14,Tabla1[],4,0),"")</f>
        <v>0.09</v>
      </c>
      <c r="G14" s="20">
        <f>IFERROR(VLOOKUP(B14,Tabla1[],5,0),"")</f>
        <v>1</v>
      </c>
      <c r="H14" s="20">
        <f>IFERROR(VLOOKUP(B14,Tabla1[],6,0),"")</f>
        <v>0.09</v>
      </c>
      <c r="I14" s="31" t="str">
        <f>IFERROR(VLOOKUP(B14,Tabla1[],11,0),"")</f>
        <v>A2</v>
      </c>
      <c r="J14" s="31" t="str">
        <f>IFERROR(VLOOKUP(B14,Tabla1[],12,0),"")</f>
        <v>A2</v>
      </c>
      <c r="K14" s="20" t="str">
        <f>IFERROR(VLOOKUP(B14,Tabla1[],7,0),"")</f>
        <v>Trimestre vencido</v>
      </c>
      <c r="L14" s="20" t="str">
        <f>IFERROR(VLOOKUP(B14,Tabla1[],8,0),"")</f>
        <v>360 DÍAS</v>
      </c>
      <c r="M14" s="19" t="str">
        <f>IFERROR(VLOOKUP(B14,Tabla1[],10,0),"")</f>
        <v xml:space="preserve">BNCI </v>
      </c>
      <c r="P14"/>
    </row>
    <row r="15" spans="1:16" ht="15.75" thickBot="1" x14ac:dyDescent="0.3">
      <c r="A15" s="50"/>
      <c r="B15" s="48" t="s">
        <v>67</v>
      </c>
      <c r="C15" s="17" t="str">
        <f>IFERROR(VLOOKUP(B15,Tabla1[],2,0),"")</f>
        <v>Papeles Comerciales</v>
      </c>
      <c r="D15" s="18" t="str">
        <f>IFERROR(VLOOKUP(B15,Tabla1[],3,0),"")</f>
        <v>Bolívares</v>
      </c>
      <c r="E15" s="21">
        <f>IFERROR(VLOOKUP(B15,Tabla1[],9,0),"")</f>
        <v>2165000</v>
      </c>
      <c r="F15" s="20">
        <f>IFERROR(VLOOKUP(B15,Tabla1[],4,0),"")</f>
        <v>0.5</v>
      </c>
      <c r="G15" s="20">
        <f>IFERROR(VLOOKUP(B15,Tabla1[],5,0),"")</f>
        <v>1</v>
      </c>
      <c r="H15" s="20">
        <f>IFERROR(VLOOKUP(B15,Tabla1[],6,0),"")</f>
        <v>0.5</v>
      </c>
      <c r="I15" s="31" t="str">
        <f>IFERROR(VLOOKUP(B15,Tabla1[],11,0),"")</f>
        <v>Alfa3</v>
      </c>
      <c r="J15" s="31" t="str">
        <f>IFERROR(VLOOKUP(B15,Tabla1[],12,0),"")</f>
        <v>Alfa3</v>
      </c>
      <c r="K15" s="20" t="str">
        <f>IFERROR(VLOOKUP(B15,Tabla1[],7,0),"")</f>
        <v>Bimestre vencido</v>
      </c>
      <c r="L15" s="20" t="str">
        <f>IFERROR(VLOOKUP(B15,Tabla1[],8,0),"")</f>
        <v>120 DÍAS</v>
      </c>
      <c r="M15" s="19" t="str">
        <f>IFERROR(VLOOKUP(B15,Tabla1[],10,0),"")</f>
        <v>Valoralta</v>
      </c>
      <c r="P15"/>
    </row>
    <row r="16" spans="1:16" ht="15.75" thickBot="1" x14ac:dyDescent="0.3">
      <c r="A16" s="50"/>
      <c r="B16" s="48" t="s">
        <v>41</v>
      </c>
      <c r="C16" s="17" t="str">
        <f>IFERROR(VLOOKUP(B16,Tabla1[],2,0),"")</f>
        <v>Pagaré Bursátiles</v>
      </c>
      <c r="D16" s="18" t="str">
        <f>IFERROR(VLOOKUP(B16,Tabla1[],3,0),"")</f>
        <v>Indexada</v>
      </c>
      <c r="E16" s="21">
        <f>IFERROR(VLOOKUP(B16,Tabla1[],9,0),"")</f>
        <v>150000</v>
      </c>
      <c r="F16" s="20">
        <f>IFERROR(VLOOKUP(B16,Tabla1[],4,0),"")</f>
        <v>0.15</v>
      </c>
      <c r="G16" s="20">
        <f>IFERROR(VLOOKUP(B16,Tabla1[],5,0),"")</f>
        <v>1</v>
      </c>
      <c r="H16" s="20">
        <f>IFERROR(VLOOKUP(B16,Tabla1[],6,0),"")</f>
        <v>0.15</v>
      </c>
      <c r="I16" s="31" t="str">
        <f>IFERROR(VLOOKUP(B16,Tabla1[],11,0),"")</f>
        <v>Alfa3</v>
      </c>
      <c r="J16" s="31" t="str">
        <f>IFERROR(VLOOKUP(B16,Tabla1[],12,0),"")</f>
        <v>Alfa3</v>
      </c>
      <c r="K16" s="20" t="str">
        <f>IFERROR(VLOOKUP(B16,Tabla1[],7,0),"")</f>
        <v>Bimestral</v>
      </c>
      <c r="L16" s="20" t="str">
        <f>IFERROR(VLOOKUP(B16,Tabla1[],8,0),"")</f>
        <v>180 DÍAS</v>
      </c>
      <c r="M16" s="19" t="str">
        <f>IFERROR(VLOOKUP(B16,Tabla1[],10,0),"")</f>
        <v>Grupo Interaval</v>
      </c>
      <c r="P16"/>
    </row>
    <row r="17" spans="1:16" ht="15.75" thickBot="1" x14ac:dyDescent="0.3">
      <c r="A17" s="50"/>
      <c r="B17" s="48" t="s">
        <v>46</v>
      </c>
      <c r="C17" s="17" t="str">
        <f>IFERROR(VLOOKUP(B17,Tabla1[],2,0),"")</f>
        <v>Papeles Comerciales</v>
      </c>
      <c r="D17" s="18" t="str">
        <f>IFERROR(VLOOKUP(B17,Tabla1[],3,0),"")</f>
        <v>Indexada</v>
      </c>
      <c r="E17" s="21">
        <f>IFERROR(VLOOKUP(B17,Tabla1[],9,0),"")</f>
        <v>1000000</v>
      </c>
      <c r="F17" s="20">
        <f>IFERROR(VLOOKUP(B17,Tabla1[],4,0),"")</f>
        <v>0.1</v>
      </c>
      <c r="G17" s="20">
        <f>IFERROR(VLOOKUP(B17,Tabla1[],5,0),"")</f>
        <v>1</v>
      </c>
      <c r="H17" s="20">
        <f>IFERROR(VLOOKUP(B17,Tabla1[],6,0),"")</f>
        <v>0.1</v>
      </c>
      <c r="I17" s="31" t="str">
        <f>IFERROR(VLOOKUP(B17,Tabla1[],11,0),"")</f>
        <v>A1</v>
      </c>
      <c r="J17" s="31" t="str">
        <f>IFERROR(VLOOKUP(B17,Tabla1[],12,0),"")</f>
        <v>A3</v>
      </c>
      <c r="K17" s="20" t="str">
        <f>IFERROR(VLOOKUP(B17,Tabla1[],7,0),"")</f>
        <v>Bimestre vencido</v>
      </c>
      <c r="L17" s="20" t="str">
        <f>IFERROR(VLOOKUP(B17,Tabla1[],8,0),"")</f>
        <v>180 DÍAS</v>
      </c>
      <c r="M17" s="19" t="str">
        <f>IFERROR(VLOOKUP(B17,Tabla1[],10,0),"")</f>
        <v xml:space="preserve">Mercosur </v>
      </c>
      <c r="P17"/>
    </row>
    <row r="18" spans="1:16" ht="15.75" thickBot="1" x14ac:dyDescent="0.3">
      <c r="A18" s="50"/>
      <c r="B18" s="48" t="s">
        <v>52</v>
      </c>
      <c r="C18" s="17" t="str">
        <f>IFERROR(VLOOKUP(B18,Tabla1[],2,0),"")</f>
        <v>Papeles Comerciales</v>
      </c>
      <c r="D18" s="18" t="str">
        <f>IFERROR(VLOOKUP(B18,Tabla1[],3,0),"")</f>
        <v>Indexada</v>
      </c>
      <c r="E18" s="21">
        <f>IFERROR(VLOOKUP(B18,Tabla1[],9,0),"")</f>
        <v>200000</v>
      </c>
      <c r="F18" s="20">
        <f>IFERROR(VLOOKUP(B18,Tabla1[],4,0),"")</f>
        <v>0.1</v>
      </c>
      <c r="G18" s="20">
        <f>IFERROR(VLOOKUP(B18,Tabla1[],5,0),"")</f>
        <v>1</v>
      </c>
      <c r="H18" s="20">
        <f>IFERROR(VLOOKUP(B18,Tabla1[],6,0),"")</f>
        <v>0.1</v>
      </c>
      <c r="I18" s="31" t="str">
        <f>IFERROR(VLOOKUP(B18,Tabla1[],11,0),"")</f>
        <v>A2</v>
      </c>
      <c r="J18" s="31" t="str">
        <f>IFERROR(VLOOKUP(B18,Tabla1[],12,0),"")</f>
        <v>A3</v>
      </c>
      <c r="K18" s="20" t="str">
        <f>IFERROR(VLOOKUP(B18,Tabla1[],7,0),"")</f>
        <v>Trimestre vencido</v>
      </c>
      <c r="L18" s="20" t="str">
        <f>IFERROR(VLOOKUP(B18,Tabla1[],8,0),"")</f>
        <v>180 DÍAS</v>
      </c>
      <c r="M18" s="19" t="str">
        <f>IFERROR(VLOOKUP(B18,Tabla1[],10,0),"")</f>
        <v xml:space="preserve">BNCI </v>
      </c>
      <c r="P18"/>
    </row>
    <row r="19" spans="1:16" ht="15.75" thickBot="1" x14ac:dyDescent="0.3">
      <c r="A19" s="50"/>
      <c r="B19" s="48" t="s">
        <v>51</v>
      </c>
      <c r="C19" s="17" t="str">
        <f>IFERROR(VLOOKUP(B19,Tabla1[],2,0),"")</f>
        <v>Papeles Comerciales</v>
      </c>
      <c r="D19" s="18" t="str">
        <f>IFERROR(VLOOKUP(B19,Tabla1[],3,0),"")</f>
        <v>Indexada</v>
      </c>
      <c r="E19" s="21">
        <f>IFERROR(VLOOKUP(B19,Tabla1[],9,0),"")</f>
        <v>400000</v>
      </c>
      <c r="F19" s="20">
        <f>IFERROR(VLOOKUP(B19,Tabla1[],4,0),"")</f>
        <v>0.1</v>
      </c>
      <c r="G19" s="20">
        <f>IFERROR(VLOOKUP(B19,Tabla1[],5,0),"")</f>
        <v>1</v>
      </c>
      <c r="H19" s="20">
        <f>IFERROR(VLOOKUP(B19,Tabla1[],6,0),"")</f>
        <v>0.1</v>
      </c>
      <c r="I19" s="31" t="str">
        <f>IFERROR(VLOOKUP(B19,Tabla1[],11,0),"")</f>
        <v>Óptimo Plus</v>
      </c>
      <c r="J19" s="31" t="str">
        <f>IFERROR(VLOOKUP(B19,Tabla1[],12,0),"")</f>
        <v>Óptimo Plus</v>
      </c>
      <c r="K19" s="20" t="str">
        <f>IFERROR(VLOOKUP(B19,Tabla1[],7,0),"")</f>
        <v xml:space="preserve">Al Vencimiento </v>
      </c>
      <c r="L19" s="20" t="str">
        <f>IFERROR(VLOOKUP(B19,Tabla1[],8,0),"")</f>
        <v>180 DÍAS</v>
      </c>
      <c r="M19" s="19" t="str">
        <f>IFERROR(VLOOKUP(B19,Tabla1[],10,0),"")</f>
        <v>K2</v>
      </c>
      <c r="P19"/>
    </row>
    <row r="20" spans="1:16" ht="15.75" thickBot="1" x14ac:dyDescent="0.3">
      <c r="A20" s="50"/>
      <c r="B20" s="48" t="s">
        <v>54</v>
      </c>
      <c r="C20" s="17" t="str">
        <f>IFERROR(VLOOKUP(B20,Tabla1[],2,0),"")</f>
        <v>Papeles Comerciales</v>
      </c>
      <c r="D20" s="18" t="str">
        <f>IFERROR(VLOOKUP(B20,Tabla1[],3,0),"")</f>
        <v>Bolívares</v>
      </c>
      <c r="E20" s="21">
        <f>IFERROR(VLOOKUP(B20,Tabla1[],9,0),"")</f>
        <v>200000</v>
      </c>
      <c r="F20" s="20">
        <f>IFERROR(VLOOKUP(B20,Tabla1[],4,0),"")</f>
        <v>0.45</v>
      </c>
      <c r="G20" s="20">
        <f>IFERROR(VLOOKUP(B20,Tabla1[],5,0),"")</f>
        <v>1</v>
      </c>
      <c r="H20" s="20">
        <f>IFERROR(VLOOKUP(B20,Tabla1[],6,0),"")</f>
        <v>0.45</v>
      </c>
      <c r="I20" s="31" t="str">
        <f>IFERROR(VLOOKUP(B20,Tabla1[],11,0),"")</f>
        <v>A2</v>
      </c>
      <c r="J20" s="31" t="str">
        <f>IFERROR(VLOOKUP(B20,Tabla1[],12,0),"")</f>
        <v>A3</v>
      </c>
      <c r="K20" s="20" t="str">
        <f>IFERROR(VLOOKUP(B20,Tabla1[],7,0),"")</f>
        <v>Trimestre vencido</v>
      </c>
      <c r="L20" s="20" t="str">
        <f>IFERROR(VLOOKUP(B20,Tabla1[],8,0),"")</f>
        <v>180 DÍAS</v>
      </c>
      <c r="M20" s="19" t="str">
        <f>IFERROR(VLOOKUP(B20,Tabla1[],10,0),"")</f>
        <v>Ratio</v>
      </c>
      <c r="P20"/>
    </row>
    <row r="21" spans="1:16" ht="15.75" thickBot="1" x14ac:dyDescent="0.3">
      <c r="A21" s="50"/>
      <c r="B21" s="48" t="s">
        <v>55</v>
      </c>
      <c r="C21" s="17" t="str">
        <f>IFERROR(VLOOKUP(B21,Tabla1[],2,0),"")</f>
        <v>Papeles Comerciales</v>
      </c>
      <c r="D21" s="18" t="str">
        <f>IFERROR(VLOOKUP(B21,Tabla1[],3,0),"")</f>
        <v>Bolívares</v>
      </c>
      <c r="E21" s="21">
        <f>IFERROR(VLOOKUP(B21,Tabla1[],9,0),"")</f>
        <v>200000</v>
      </c>
      <c r="F21" s="20">
        <f>IFERROR(VLOOKUP(B21,Tabla1[],4,0),"")</f>
        <v>0.45</v>
      </c>
      <c r="G21" s="20">
        <f>IFERROR(VLOOKUP(B21,Tabla1[],5,0),"")</f>
        <v>1</v>
      </c>
      <c r="H21" s="20">
        <f>IFERROR(VLOOKUP(B21,Tabla1[],6,0),"")</f>
        <v>0.45</v>
      </c>
      <c r="I21" s="31" t="str">
        <f>IFERROR(VLOOKUP(B21,Tabla1[],11,0),"")</f>
        <v>A2</v>
      </c>
      <c r="J21" s="31" t="str">
        <f>IFERROR(VLOOKUP(B21,Tabla1[],12,0),"")</f>
        <v>A3</v>
      </c>
      <c r="K21" s="20" t="str">
        <f>IFERROR(VLOOKUP(B21,Tabla1[],7,0),"")</f>
        <v>Trimestre vencido</v>
      </c>
      <c r="L21" s="20" t="str">
        <f>IFERROR(VLOOKUP(B21,Tabla1[],8,0),"")</f>
        <v>180 DÍAS</v>
      </c>
      <c r="M21" s="19" t="str">
        <f>IFERROR(VLOOKUP(B21,Tabla1[],10,0),"")</f>
        <v>Ratio</v>
      </c>
      <c r="O21" s="37"/>
      <c r="P21"/>
    </row>
    <row r="22" spans="1:16" ht="15.75" thickBot="1" x14ac:dyDescent="0.3">
      <c r="A22" s="50"/>
      <c r="B22" s="48" t="s">
        <v>56</v>
      </c>
      <c r="C22" s="17" t="str">
        <f>IFERROR(VLOOKUP(B22,Tabla1[],2,0),"")</f>
        <v>Papeles Comerciales</v>
      </c>
      <c r="D22" s="18" t="str">
        <f>IFERROR(VLOOKUP(B22,Tabla1[],3,0),"")</f>
        <v>Bolívares</v>
      </c>
      <c r="E22" s="21">
        <f>IFERROR(VLOOKUP(B22,Tabla1[],9,0),"")</f>
        <v>200000</v>
      </c>
      <c r="F22" s="20">
        <f>IFERROR(VLOOKUP(B22,Tabla1[],4,0),"")</f>
        <v>0.45</v>
      </c>
      <c r="G22" s="20">
        <f>IFERROR(VLOOKUP(B22,Tabla1[],5,0),"")</f>
        <v>1</v>
      </c>
      <c r="H22" s="20">
        <f>IFERROR(VLOOKUP(B22,Tabla1[],6,0),"")</f>
        <v>0.45</v>
      </c>
      <c r="I22" s="31" t="str">
        <f>IFERROR(VLOOKUP(B22,Tabla1[],11,0),"")</f>
        <v>A2</v>
      </c>
      <c r="J22" s="31" t="str">
        <f>IFERROR(VLOOKUP(B22,Tabla1[],12,0),"")</f>
        <v>A3</v>
      </c>
      <c r="K22" s="20" t="str">
        <f>IFERROR(VLOOKUP(B22,Tabla1[],7,0),"")</f>
        <v>Trimestre vencido</v>
      </c>
      <c r="L22" s="20" t="str">
        <f>IFERROR(VLOOKUP(B22,Tabla1[],8,0),"")</f>
        <v>180 DÍAS</v>
      </c>
      <c r="M22" s="19" t="str">
        <f>IFERROR(VLOOKUP(B22,Tabla1[],10,0),"")</f>
        <v>Ratio</v>
      </c>
      <c r="P22"/>
    </row>
    <row r="23" spans="1:16" ht="15.75" thickBot="1" x14ac:dyDescent="0.3">
      <c r="A23" s="50"/>
      <c r="B23" s="48" t="s">
        <v>57</v>
      </c>
      <c r="C23" s="17" t="str">
        <f>IFERROR(VLOOKUP(B23,Tabla1[],2,0),"")</f>
        <v>Papeles Comerciales</v>
      </c>
      <c r="D23" s="18" t="str">
        <f>IFERROR(VLOOKUP(B23,Tabla1[],3,0),"")</f>
        <v>Bolívares</v>
      </c>
      <c r="E23" s="21">
        <f>IFERROR(VLOOKUP(B23,Tabla1[],9,0),"")</f>
        <v>200000</v>
      </c>
      <c r="F23" s="20">
        <f>IFERROR(VLOOKUP(B23,Tabla1[],4,0),"")</f>
        <v>0.45</v>
      </c>
      <c r="G23" s="20">
        <f>IFERROR(VLOOKUP(B23,Tabla1[],5,0),"")</f>
        <v>1</v>
      </c>
      <c r="H23" s="20">
        <f>IFERROR(VLOOKUP(B23,Tabla1[],6,0),"")</f>
        <v>0.45</v>
      </c>
      <c r="I23" s="31" t="str">
        <f>IFERROR(VLOOKUP(B23,Tabla1[],11,0),"")</f>
        <v>A2</v>
      </c>
      <c r="J23" s="31" t="str">
        <f>IFERROR(VLOOKUP(B23,Tabla1[],12,0),"")</f>
        <v>A3</v>
      </c>
      <c r="K23" s="20" t="str">
        <f>IFERROR(VLOOKUP(B23,Tabla1[],7,0),"")</f>
        <v>Trimestre vencido</v>
      </c>
      <c r="L23" s="20" t="str">
        <f>IFERROR(VLOOKUP(B23,Tabla1[],8,0),"")</f>
        <v>180 DÍAS</v>
      </c>
      <c r="M23" s="19" t="str">
        <f>IFERROR(VLOOKUP(B23,Tabla1[],10,0),"")</f>
        <v>Ratio</v>
      </c>
      <c r="P23"/>
    </row>
    <row r="24" spans="1:16" ht="15.75" thickBot="1" x14ac:dyDescent="0.3">
      <c r="A24" s="50"/>
      <c r="B24" s="48" t="s">
        <v>58</v>
      </c>
      <c r="C24" s="17" t="str">
        <f>IFERROR(VLOOKUP(B24,Tabla1[],2,0),"")</f>
        <v>Papeles Comerciales</v>
      </c>
      <c r="D24" s="18" t="str">
        <f>IFERROR(VLOOKUP(B24,Tabla1[],3,0),"")</f>
        <v>Bolívares</v>
      </c>
      <c r="E24" s="21">
        <f>IFERROR(VLOOKUP(B24,Tabla1[],9,0),"")</f>
        <v>200000</v>
      </c>
      <c r="F24" s="20">
        <f>IFERROR(VLOOKUP(B24,Tabla1[],4,0),"")</f>
        <v>0.45</v>
      </c>
      <c r="G24" s="20">
        <f>IFERROR(VLOOKUP(B24,Tabla1[],5,0),"")</f>
        <v>1</v>
      </c>
      <c r="H24" s="20">
        <f>IFERROR(VLOOKUP(B24,Tabla1[],6,0),"")</f>
        <v>0.45</v>
      </c>
      <c r="I24" s="31" t="str">
        <f>IFERROR(VLOOKUP(B24,Tabla1[],11,0),"")</f>
        <v>A2</v>
      </c>
      <c r="J24" s="31" t="str">
        <f>IFERROR(VLOOKUP(B24,Tabla1[],12,0),"")</f>
        <v>A3</v>
      </c>
      <c r="K24" s="20" t="str">
        <f>IFERROR(VLOOKUP(B24,Tabla1[],7,0),"")</f>
        <v>Trimestre vencido</v>
      </c>
      <c r="L24" s="20" t="str">
        <f>IFERROR(VLOOKUP(B24,Tabla1[],8,0),"")</f>
        <v>180 DÍAS</v>
      </c>
      <c r="M24" s="19" t="str">
        <f>IFERROR(VLOOKUP(B24,Tabla1[],10,0),"")</f>
        <v>Ratio</v>
      </c>
      <c r="P24"/>
    </row>
    <row r="25" spans="1:16" ht="15.75" thickBot="1" x14ac:dyDescent="0.3">
      <c r="A25" s="50"/>
      <c r="B25" s="48" t="s">
        <v>59</v>
      </c>
      <c r="C25" s="17" t="str">
        <f>IFERROR(VLOOKUP(B25,Tabla1[],2,0),"")</f>
        <v>Papeles Comerciales</v>
      </c>
      <c r="D25" s="18" t="str">
        <f>IFERROR(VLOOKUP(B25,Tabla1[],3,0),"")</f>
        <v>Bolívares</v>
      </c>
      <c r="E25" s="21">
        <f>IFERROR(VLOOKUP(B25,Tabla1[],9,0),"")</f>
        <v>200000</v>
      </c>
      <c r="F25" s="20">
        <f>IFERROR(VLOOKUP(B25,Tabla1[],4,0),"")</f>
        <v>0.45</v>
      </c>
      <c r="G25" s="20">
        <f>IFERROR(VLOOKUP(B25,Tabla1[],5,0),"")</f>
        <v>1</v>
      </c>
      <c r="H25" s="20">
        <f>IFERROR(VLOOKUP(B25,Tabla1[],6,0),"")</f>
        <v>0.45</v>
      </c>
      <c r="I25" s="31" t="str">
        <f>IFERROR(VLOOKUP(B25,Tabla1[],11,0),"")</f>
        <v>A2</v>
      </c>
      <c r="J25" s="31" t="str">
        <f>IFERROR(VLOOKUP(B25,Tabla1[],12,0),"")</f>
        <v>A3</v>
      </c>
      <c r="K25" s="20" t="str">
        <f>IFERROR(VLOOKUP(B25,Tabla1[],7,0),"")</f>
        <v>Trimestre vencido</v>
      </c>
      <c r="L25" s="20" t="str">
        <f>IFERROR(VLOOKUP(B25,Tabla1[],8,0),"")</f>
        <v>180 DÍAS</v>
      </c>
      <c r="M25" s="19" t="str">
        <f>IFERROR(VLOOKUP(B25,Tabla1[],10,0),"")</f>
        <v>Ratio</v>
      </c>
      <c r="P25"/>
    </row>
    <row r="26" spans="1:16" ht="15.75" thickBot="1" x14ac:dyDescent="0.3">
      <c r="A26" s="50"/>
      <c r="B26" s="57" t="s">
        <v>61</v>
      </c>
      <c r="C26" s="17" t="str">
        <f>IFERROR(VLOOKUP(B26,Tabla1[],2,0),"")</f>
        <v>Papeles Comerciales</v>
      </c>
      <c r="D26" s="18" t="str">
        <f>IFERROR(VLOOKUP(B26,Tabla1[],3,0),"")</f>
        <v>Indexada</v>
      </c>
      <c r="E26" s="21">
        <f>IFERROR(VLOOKUP(B26,Tabla1[],9,0),"")</f>
        <v>200000</v>
      </c>
      <c r="F26" s="20">
        <f>IFERROR(VLOOKUP(B26,Tabla1[],4,0),"")</f>
        <v>0.16300000000000001</v>
      </c>
      <c r="G26" s="20">
        <f>IFERROR(VLOOKUP(B26,Tabla1[],5,0),"")</f>
        <v>0.98</v>
      </c>
      <c r="H26" s="20">
        <f>IFERROR(VLOOKUP(B26,Tabla1[],6,0),"")</f>
        <v>0.12</v>
      </c>
      <c r="I26" s="31" t="str">
        <f>IFERROR(VLOOKUP(B26,Tabla1[],11,0),"")</f>
        <v>Alfa3</v>
      </c>
      <c r="J26" s="31" t="str">
        <f>IFERROR(VLOOKUP(B26,Tabla1[],12,0),"")</f>
        <v>Alfa3</v>
      </c>
      <c r="K26" s="20" t="str">
        <f>IFERROR(VLOOKUP(B26,Tabla1[],7,0),"")</f>
        <v>Semestral</v>
      </c>
      <c r="L26" s="20" t="str">
        <f>IFERROR(VLOOKUP(B26,Tabla1[],8,0),"")</f>
        <v>180 DÍAS</v>
      </c>
      <c r="M26" s="19" t="str">
        <f>IFERROR(VLOOKUP(B26,Tabla1[],10,0),"")</f>
        <v>EcoValor</v>
      </c>
    </row>
    <row r="27" spans="1:16" ht="15.75" thickBot="1" x14ac:dyDescent="0.3">
      <c r="A27" s="50"/>
      <c r="B27" s="56" t="s">
        <v>66</v>
      </c>
      <c r="C27" s="17" t="str">
        <f>IFERROR(VLOOKUP(B27,Tabla1[],2,0),"")</f>
        <v>Papeles Comerciales</v>
      </c>
      <c r="D27" s="18" t="str">
        <f>IFERROR(VLOOKUP(B27,Tabla1[],3,0),"")</f>
        <v>Bolívares</v>
      </c>
      <c r="E27" s="21">
        <f>IFERROR(VLOOKUP(B27,Tabla1[],9,0),"")</f>
        <v>1177500</v>
      </c>
      <c r="F27" s="20">
        <f>IFERROR(VLOOKUP(B27,Tabla1[],4,0),"")</f>
        <v>0.4</v>
      </c>
      <c r="G27" s="20">
        <f>IFERROR(VLOOKUP(B27,Tabla1[],5,0),"")</f>
        <v>1</v>
      </c>
      <c r="H27" s="20">
        <f>IFERROR(VLOOKUP(B27,Tabla1[],6,0),"")</f>
        <v>0.4</v>
      </c>
      <c r="I27" s="31" t="str">
        <f>IFERROR(VLOOKUP(B27,Tabla1[],11,0),"")</f>
        <v>A3</v>
      </c>
      <c r="J27" s="31" t="str">
        <f>IFERROR(VLOOKUP(B27,Tabla1[],12,0),"")</f>
        <v>A2</v>
      </c>
      <c r="K27" s="20" t="str">
        <f>IFERROR(VLOOKUP(B27,Tabla1[],7,0),"")</f>
        <v xml:space="preserve">Al Vencimiento </v>
      </c>
      <c r="L27" s="20" t="str">
        <f>IFERROR(VLOOKUP(B27,Tabla1[],8,0),"")</f>
        <v>180 DÍAS</v>
      </c>
      <c r="M27" s="19" t="str">
        <f>IFERROR(VLOOKUP(B27,Tabla1[],10,0),"")</f>
        <v>Mercantil Merinvest</v>
      </c>
      <c r="N27"/>
    </row>
    <row r="28" spans="1:16" ht="15.75" thickBot="1" x14ac:dyDescent="0.3">
      <c r="A28" s="50"/>
      <c r="B28" s="48" t="s">
        <v>69</v>
      </c>
      <c r="C28" s="17" t="str">
        <f>IFERROR(VLOOKUP(B28,Tabla1[],2,0),"")</f>
        <v>Papeles Comerciales</v>
      </c>
      <c r="D28" s="18" t="str">
        <f>IFERROR(VLOOKUP(B28,Tabla1[],3,0),"")</f>
        <v>Bolívares</v>
      </c>
      <c r="E28" s="21">
        <f>IFERROR(VLOOKUP(B28,Tabla1[],9,0),"")</f>
        <v>2390000</v>
      </c>
      <c r="F28" s="20">
        <f>IFERROR(VLOOKUP(B28,Tabla1[],4,0),"")</f>
        <v>0.4</v>
      </c>
      <c r="G28" s="20">
        <f>IFERROR(VLOOKUP(B28,Tabla1[],5,0),"")</f>
        <v>1</v>
      </c>
      <c r="H28" s="20">
        <f>IFERROR(VLOOKUP(B28,Tabla1[],6,0),"")</f>
        <v>0.4</v>
      </c>
      <c r="I28" s="31" t="str">
        <f>IFERROR(VLOOKUP(B28,Tabla1[],11,0),"")</f>
        <v>A2</v>
      </c>
      <c r="J28" s="31" t="str">
        <f>IFERROR(VLOOKUP(B28,Tabla1[],12,0),"")</f>
        <v>A2</v>
      </c>
      <c r="K28" s="20" t="str">
        <f>IFERROR(VLOOKUP(B28,Tabla1[],7,0),"")</f>
        <v xml:space="preserve">Al Vencimiento </v>
      </c>
      <c r="L28" s="20" t="str">
        <f>IFERROR(VLOOKUP(B28,Tabla1[],8,0),"")</f>
        <v>90 DÍAS</v>
      </c>
      <c r="M28" s="19" t="str">
        <f>IFERROR(VLOOKUP(B28,Tabla1[],10,0),"")</f>
        <v>Mercantil Merinvest</v>
      </c>
      <c r="N28"/>
    </row>
    <row r="29" spans="1:16" ht="15.75" thickBot="1" x14ac:dyDescent="0.3">
      <c r="A29" s="50"/>
      <c r="B29" s="48" t="s">
        <v>73</v>
      </c>
      <c r="C29" s="17" t="str">
        <f>IFERROR(VLOOKUP(B29,Tabla1[],2,0),"")</f>
        <v>Papeles Comerciales</v>
      </c>
      <c r="D29" s="18" t="str">
        <f>IFERROR(VLOOKUP(B29,Tabla1[],3,0),"")</f>
        <v>Indexada</v>
      </c>
      <c r="E29" s="21">
        <f>IFERROR(VLOOKUP(B29,Tabla1[],9,0),"")</f>
        <v>500000</v>
      </c>
      <c r="F29" s="20">
        <f>IFERROR(VLOOKUP(B29,Tabla1[],4,0),"")</f>
        <v>0.11</v>
      </c>
      <c r="G29" s="20">
        <f>IFERROR(VLOOKUP(B29,Tabla1[],5,0),"")</f>
        <v>1</v>
      </c>
      <c r="H29" s="20">
        <f>IFERROR(VLOOKUP(B29,Tabla1[],6,0),"")</f>
        <v>0.11</v>
      </c>
      <c r="I29" s="31" t="str">
        <f>IFERROR(VLOOKUP(B29,Tabla1[],11,0),"")</f>
        <v>A3</v>
      </c>
      <c r="J29" s="31" t="str">
        <f>IFERROR(VLOOKUP(B29,Tabla1[],12,0),"")</f>
        <v>A2</v>
      </c>
      <c r="K29" s="20" t="str">
        <f>IFERROR(VLOOKUP(B29,Tabla1[],7,0),"")</f>
        <v>Trimestre vencido</v>
      </c>
      <c r="L29" s="20" t="str">
        <f>IFERROR(VLOOKUP(B29,Tabla1[],8,0),"")</f>
        <v>176 DÍAS</v>
      </c>
      <c r="M29" s="19" t="str">
        <f>IFERROR(VLOOKUP(B29,Tabla1[],10,0),"")</f>
        <v>Invercapital</v>
      </c>
      <c r="N29"/>
    </row>
    <row r="30" spans="1:16" ht="15.75" thickBot="1" x14ac:dyDescent="0.3">
      <c r="A30" s="50"/>
      <c r="B30" s="56" t="s">
        <v>74</v>
      </c>
      <c r="C30" s="17" t="str">
        <f>IFERROR(VLOOKUP(B30,Tabla1[],2,0),"")</f>
        <v>Papeles Comerciales</v>
      </c>
      <c r="D30" s="18" t="str">
        <f>IFERROR(VLOOKUP(B30,Tabla1[],3,0),"")</f>
        <v>Indexada</v>
      </c>
      <c r="E30" s="21">
        <f>IFERROR(VLOOKUP(B30,Tabla1[],9,0),"")</f>
        <v>100000</v>
      </c>
      <c r="F30" s="20">
        <f>IFERROR(VLOOKUP(B30,Tabla1[],4,0),"")</f>
        <v>0.15</v>
      </c>
      <c r="G30" s="20">
        <f>IFERROR(VLOOKUP(B30,Tabla1[],5,0),"")</f>
        <v>1</v>
      </c>
      <c r="H30" s="20">
        <f>IFERROR(VLOOKUP(B30,Tabla1[],6,0),"")</f>
        <v>0.15</v>
      </c>
      <c r="I30" s="31" t="str">
        <f>IFERROR(VLOOKUP(B30,Tabla1[],11,0),"")</f>
        <v>A2</v>
      </c>
      <c r="J30" s="31" t="str">
        <f>IFERROR(VLOOKUP(B30,Tabla1[],12,0),"")</f>
        <v>A3</v>
      </c>
      <c r="K30" s="20" t="str">
        <f>IFERROR(VLOOKUP(B30,Tabla1[],7,0),"")</f>
        <v>Bimestre vencido</v>
      </c>
      <c r="L30" s="20" t="str">
        <f>IFERROR(VLOOKUP(B30,Tabla1[],8,0),"")</f>
        <v>180 DÍAS</v>
      </c>
      <c r="M30" s="19" t="str">
        <f>IFERROR(VLOOKUP(B30,Tabla1[],10,0),"")</f>
        <v xml:space="preserve">Mercosur </v>
      </c>
      <c r="N30"/>
    </row>
    <row r="31" spans="1:16" x14ac:dyDescent="0.25">
      <c r="A31" s="50"/>
      <c r="B31" s="47" t="s">
        <v>44</v>
      </c>
      <c r="C31" s="73" t="str">
        <f>IFERROR(VLOOKUP(B31,Tabla1[],2,0),"")</f>
        <v/>
      </c>
      <c r="D31" s="74" t="str">
        <f>IFERROR(VLOOKUP(B31,Tabla1[],3,0),"")</f>
        <v/>
      </c>
      <c r="E31" s="75" t="str">
        <f>IFERROR(VLOOKUP(B31,Tabla1[],9,0),"")</f>
        <v/>
      </c>
      <c r="F31" s="76" t="str">
        <f>IFERROR(VLOOKUP(B31,Tabla1[],4,0),"")</f>
        <v/>
      </c>
      <c r="G31" s="76" t="str">
        <f>IFERROR(VLOOKUP(B31,Tabla1[],5,0),"")</f>
        <v/>
      </c>
      <c r="H31" s="76" t="str">
        <f>IFERROR(VLOOKUP(B31,Tabla1[],6,0),"")</f>
        <v/>
      </c>
      <c r="I31" s="77" t="str">
        <f>IFERROR(VLOOKUP(B31,Tabla1[],11,0),"")</f>
        <v/>
      </c>
      <c r="J31" s="77" t="str">
        <f>IFERROR(VLOOKUP(B31,Tabla1[],12,0),"")</f>
        <v/>
      </c>
      <c r="K31" s="76" t="str">
        <f>IFERROR(VLOOKUP(B31,Tabla1[],7,0),"")</f>
        <v/>
      </c>
      <c r="L31" s="76" t="str">
        <f>IFERROR(VLOOKUP(B31,Tabla1[],8,0),"")</f>
        <v/>
      </c>
      <c r="M31" s="78" t="str">
        <f>IFERROR(VLOOKUP(B31,Tabla1[],10,0),"")</f>
        <v/>
      </c>
      <c r="N31"/>
    </row>
    <row r="32" spans="1:16" ht="15.75" thickBot="1" x14ac:dyDescent="0.3">
      <c r="A32" s="50"/>
      <c r="B32" s="65" t="s">
        <v>40</v>
      </c>
      <c r="C32" s="67"/>
      <c r="D32" s="68"/>
      <c r="E32" s="69"/>
      <c r="F32" s="70"/>
      <c r="G32" s="70"/>
      <c r="H32" s="70"/>
      <c r="I32" s="71"/>
      <c r="J32" s="71"/>
      <c r="K32" s="70"/>
      <c r="L32" s="70"/>
      <c r="M32" s="72"/>
      <c r="N32"/>
    </row>
    <row r="33" spans="1:15" ht="15.75" thickBot="1" x14ac:dyDescent="0.3">
      <c r="A33" s="50"/>
      <c r="B33"/>
      <c r="C33" s="17"/>
      <c r="D33" s="18"/>
      <c r="E33" s="21"/>
      <c r="F33" s="20"/>
      <c r="G33" s="20"/>
      <c r="H33" s="20"/>
      <c r="I33" s="31"/>
      <c r="J33" s="31"/>
      <c r="K33" s="20"/>
      <c r="L33" s="20"/>
      <c r="M33" s="19"/>
      <c r="N33"/>
    </row>
    <row r="34" spans="1:15" ht="15.75" thickBot="1" x14ac:dyDescent="0.3">
      <c r="A34" s="50"/>
      <c r="B34"/>
      <c r="C34" s="17"/>
      <c r="D34" s="18"/>
      <c r="E34" s="21"/>
      <c r="F34" s="20"/>
      <c r="G34" s="20"/>
      <c r="H34" s="20"/>
      <c r="I34" s="31"/>
      <c r="J34" s="31"/>
      <c r="K34" s="20"/>
      <c r="L34" s="20"/>
      <c r="M34" s="19"/>
      <c r="N34"/>
    </row>
    <row r="35" spans="1:15" ht="15.75" thickBot="1" x14ac:dyDescent="0.3">
      <c r="A35" s="50"/>
      <c r="B35"/>
      <c r="C35" s="58"/>
      <c r="D35" s="59"/>
      <c r="E35" s="60"/>
      <c r="F35" s="61"/>
      <c r="G35" s="61"/>
      <c r="H35" s="61"/>
      <c r="I35" s="61"/>
      <c r="J35" s="61"/>
      <c r="K35" s="61"/>
      <c r="L35" s="61"/>
      <c r="M35" s="62"/>
    </row>
    <row r="36" spans="1:15" x14ac:dyDescent="0.25">
      <c r="A36" s="51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B44" s="37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C46"/>
      <c r="D46"/>
      <c r="E46"/>
      <c r="F46"/>
      <c r="G46"/>
      <c r="H46"/>
      <c r="I46"/>
      <c r="J46"/>
      <c r="K46"/>
      <c r="L46"/>
      <c r="M46"/>
    </row>
  </sheetData>
  <sheetProtection pivotTables="0"/>
  <mergeCells count="1">
    <mergeCell ref="C6:D6"/>
  </mergeCells>
  <pageMargins left="0" right="0" top="0" bottom="0" header="0.31496062992125984" footer="0.31496062992125984"/>
  <pageSetup scale="60" orientation="landscape" r:id="rId2"/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Data</vt:lpstr>
      <vt:lpstr>Lista Desplegable</vt:lpstr>
      <vt:lpstr>Valores en Colocación</vt:lpstr>
      <vt:lpstr>'Valores en Colocación'!Área_de_impresión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Sunaval</dc:creator>
  <cp:lastModifiedBy>KATANA</cp:lastModifiedBy>
  <cp:lastPrinted>2022-03-31T14:53:39Z</cp:lastPrinted>
  <dcterms:created xsi:type="dcterms:W3CDTF">2022-02-21T12:42:23Z</dcterms:created>
  <dcterms:modified xsi:type="dcterms:W3CDTF">2022-07-03T15:43:17Z</dcterms:modified>
</cp:coreProperties>
</file>