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uis\Downloads\"/>
    </mc:Choice>
  </mc:AlternateContent>
  <xr:revisionPtr revIDLastSave="0" documentId="13_ncr:1_{CB2B5DAD-2672-4C51-8913-2E1B128AFBC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ATA" sheetId="1" state="hidden" r:id="rId1"/>
    <sheet name="Valores en Colocación" sheetId="2" r:id="rId2"/>
  </sheets>
  <definedNames>
    <definedName name="SegmentaciónDeDatos_Moneda">#N/A</definedName>
  </definedNames>
  <calcPr calcId="181029"/>
  <pivotCaches>
    <pivotCache cacheId="5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D10" i="2" l="1"/>
  <c r="D11" i="2"/>
  <c r="D9" i="2"/>
  <c r="D23" i="2"/>
  <c r="E23" i="2"/>
  <c r="F23" i="2"/>
  <c r="G23" i="2"/>
  <c r="H23" i="2"/>
  <c r="I23" i="2"/>
  <c r="J23" i="2"/>
  <c r="K23" i="2"/>
  <c r="L23" i="2"/>
  <c r="M23" i="2"/>
  <c r="C21" i="2" l="1"/>
  <c r="C22" i="2"/>
  <c r="D21" i="2"/>
  <c r="D22" i="2"/>
  <c r="E21" i="2"/>
  <c r="E22" i="2"/>
  <c r="F21" i="2"/>
  <c r="F22" i="2"/>
  <c r="G21" i="2"/>
  <c r="G22" i="2"/>
  <c r="H21" i="2"/>
  <c r="H22" i="2"/>
  <c r="I21" i="2"/>
  <c r="I22" i="2"/>
  <c r="J21" i="2"/>
  <c r="J22" i="2"/>
  <c r="K21" i="2"/>
  <c r="K22" i="2"/>
  <c r="L21" i="2"/>
  <c r="L22" i="2"/>
  <c r="M21" i="2"/>
  <c r="M22" i="2"/>
  <c r="C19" i="2" l="1"/>
  <c r="D19" i="2"/>
  <c r="E19" i="2"/>
  <c r="F19" i="2"/>
  <c r="G19" i="2"/>
  <c r="H19" i="2"/>
  <c r="I19" i="2"/>
  <c r="J19" i="2"/>
  <c r="K19" i="2"/>
  <c r="L19" i="2"/>
  <c r="M19" i="2"/>
  <c r="C20" i="2"/>
  <c r="D20" i="2"/>
  <c r="E20" i="2"/>
  <c r="F20" i="2"/>
  <c r="G20" i="2"/>
  <c r="H20" i="2"/>
  <c r="I20" i="2"/>
  <c r="J20" i="2"/>
  <c r="K20" i="2"/>
  <c r="L20" i="2"/>
  <c r="M20" i="2"/>
  <c r="C16" i="2" l="1"/>
  <c r="C17" i="2"/>
  <c r="C18" i="2"/>
  <c r="D16" i="2"/>
  <c r="D17" i="2"/>
  <c r="D18" i="2"/>
  <c r="E16" i="2"/>
  <c r="E17" i="2"/>
  <c r="E18" i="2"/>
  <c r="F16" i="2"/>
  <c r="F17" i="2"/>
  <c r="F18" i="2"/>
  <c r="G16" i="2"/>
  <c r="G17" i="2"/>
  <c r="G18" i="2"/>
  <c r="H16" i="2"/>
  <c r="H17" i="2"/>
  <c r="H18" i="2"/>
  <c r="I16" i="2"/>
  <c r="I17" i="2"/>
  <c r="I18" i="2"/>
  <c r="J16" i="2"/>
  <c r="J17" i="2"/>
  <c r="J18" i="2"/>
  <c r="K16" i="2"/>
  <c r="K17" i="2"/>
  <c r="K18" i="2"/>
  <c r="L16" i="2"/>
  <c r="L17" i="2"/>
  <c r="L18" i="2"/>
  <c r="M16" i="2"/>
  <c r="M17" i="2"/>
  <c r="M18" i="2"/>
  <c r="C25" i="2" l="1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<sst xmlns="http://schemas.openxmlformats.org/spreadsheetml/2006/main" count="75" uniqueCount="48">
  <si>
    <t xml:space="preserve">Empresa </t>
  </si>
  <si>
    <t>Instrumento</t>
  </si>
  <si>
    <t>Moneda</t>
  </si>
  <si>
    <t>Tasa de Rendimiento</t>
  </si>
  <si>
    <t>Precio</t>
  </si>
  <si>
    <t>Tasa de Interés</t>
  </si>
  <si>
    <t>Periodicidad de Pago</t>
  </si>
  <si>
    <t>Plazo de Serie o Emisión</t>
  </si>
  <si>
    <t>Monto</t>
  </si>
  <si>
    <t>Casa de Bolsa</t>
  </si>
  <si>
    <t>1era Calificación de Riesgo</t>
  </si>
  <si>
    <t>2da Calificación de Riesgo</t>
  </si>
  <si>
    <t>Indexada</t>
  </si>
  <si>
    <t>Papeles Comerciales</t>
  </si>
  <si>
    <t xml:space="preserve">180 DIAS </t>
  </si>
  <si>
    <t>Moneda Extranjera</t>
  </si>
  <si>
    <t>A1</t>
  </si>
  <si>
    <t>Monto en circulación</t>
  </si>
  <si>
    <t>Bolívares</t>
  </si>
  <si>
    <t>Emisiones</t>
  </si>
  <si>
    <t>Tipo de Emisión</t>
  </si>
  <si>
    <t>Monto Autorizado</t>
  </si>
  <si>
    <t>Tasa de Interes</t>
  </si>
  <si>
    <r>
      <rPr>
        <b/>
        <sz val="10"/>
        <color theme="0"/>
        <rFont val="Calibri"/>
        <family val="2"/>
        <scheme val="minor"/>
      </rPr>
      <t>1</t>
    </r>
    <r>
      <rPr>
        <b/>
        <vertAlign val="superscript"/>
        <sz val="10"/>
        <color theme="0"/>
        <rFont val="Calibri"/>
        <family val="2"/>
        <scheme val="minor"/>
      </rPr>
      <t>era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</si>
  <si>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r>
      <rPr>
        <b/>
        <sz val="10"/>
        <color theme="0"/>
        <rFont val="Calibri"/>
        <family val="2"/>
        <scheme val="minor"/>
      </rPr>
      <t>2</t>
    </r>
    <r>
      <rPr>
        <b/>
        <vertAlign val="superscript"/>
        <sz val="10"/>
        <color theme="0"/>
        <rFont val="Calibri"/>
        <family val="2"/>
        <scheme val="minor"/>
      </rPr>
      <t>da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</si>
  <si>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t>Periodicidad del Pago</t>
  </si>
  <si>
    <t>Plazo de la Emisión o Serie</t>
  </si>
  <si>
    <t>Casa de Bolsa y Sociedades de Corretaje</t>
  </si>
  <si>
    <t>Fuente: Gerencia de Control de Oferta Pública</t>
  </si>
  <si>
    <t>BNCI</t>
  </si>
  <si>
    <t>Trimestre Vencido</t>
  </si>
  <si>
    <t>Desarrollos Tecnologicos Ridery, C.A. 2025</t>
  </si>
  <si>
    <t>Fivenca</t>
  </si>
  <si>
    <t xml:space="preserve">120 DIAS </t>
  </si>
  <si>
    <t>Grupo Italcapital</t>
  </si>
  <si>
    <t>A3</t>
  </si>
  <si>
    <t>Capsuven Pharma  Labs, C.A. 2025-I</t>
  </si>
  <si>
    <t>Total general</t>
  </si>
  <si>
    <t>Mes Vencido</t>
  </si>
  <si>
    <t>A2</t>
  </si>
  <si>
    <t>Procesadora Marsoca, C.A. 2026-I</t>
  </si>
  <si>
    <t>Moneda Extranejra</t>
  </si>
  <si>
    <t>Procesadora Marsoca, C.A. 2025-III</t>
  </si>
  <si>
    <t>179 DIAS</t>
  </si>
  <si>
    <t>112 DIAS</t>
  </si>
  <si>
    <t>Multiplicas Casa de Bolsa, C.A. 2026-I</t>
  </si>
  <si>
    <t>Multiplicas</t>
  </si>
  <si>
    <t>360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</si>
</sst>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1"/>
      <name val="Calibri"/>
    </font>
    <font>
      <sz val="10"/>
      <color theme="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5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vertical="center"/>
    </xf>
    <xf numFmtId="10" fontId="1" fillId="4" borderId="6" xfId="1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1" fillId="4" borderId="10" xfId="0" applyFont="1" applyFill="1" applyBorder="1" applyAlignment="1">
      <alignment vertical="center"/>
    </xf>
    <xf numFmtId="0" fontId="11" fillId="4" borderId="11" xfId="0" applyFont="1" applyFill="1" applyBorder="1" applyAlignment="1">
      <alignment horizontal="left"/>
    </xf>
    <xf numFmtId="0" fontId="10" fillId="4" borderId="12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4" fontId="10" fillId="4" borderId="12" xfId="0" applyNumberFormat="1" applyFont="1" applyFill="1" applyBorder="1" applyAlignment="1">
      <alignment vertical="center"/>
    </xf>
    <xf numFmtId="10" fontId="10" fillId="4" borderId="12" xfId="1" applyNumberFormat="1" applyFont="1" applyFill="1" applyBorder="1" applyAlignment="1">
      <alignment horizontal="center" vertical="center"/>
    </xf>
    <xf numFmtId="4" fontId="10" fillId="4" borderId="12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vertical="center"/>
    </xf>
    <xf numFmtId="10" fontId="10" fillId="4" borderId="13" xfId="0" applyNumberFormat="1" applyFont="1" applyFill="1" applyBorder="1" applyAlignment="1">
      <alignment horizontal="center" vertical="center"/>
    </xf>
    <xf numFmtId="4" fontId="10" fillId="4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vertical="center"/>
    </xf>
    <xf numFmtId="10" fontId="10" fillId="4" borderId="0" xfId="0" applyNumberFormat="1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vertical="center"/>
    </xf>
    <xf numFmtId="0" fontId="10" fillId="4" borderId="14" xfId="0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vertical="center"/>
    </xf>
    <xf numFmtId="10" fontId="10" fillId="4" borderId="14" xfId="0" applyNumberFormat="1" applyFont="1" applyFill="1" applyBorder="1" applyAlignment="1">
      <alignment horizontal="center" vertical="center"/>
    </xf>
    <xf numFmtId="4" fontId="10" fillId="4" borderId="14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4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8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/>
        <right/>
        <bottom/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numFmt numFmtId="4" formatCode="#,##0.00"/>
      <alignment horizontal="general" vertical="center" textRotation="0" wrapText="0" indent="0" justifyLastLine="0" shrinkToFit="0" readingOrder="0"/>
    </dxf>
    <dxf>
      <numFmt numFmtId="4" formatCode="#,##0.00"/>
      <alignment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/>
    </dxf>
    <dxf>
      <numFmt numFmtId="14" formatCode="0.00%"/>
      <alignment horizontal="center" vertical="center" textRotation="0" wrapText="0" indent="0" justifyLastLine="0" shrinkToFit="0" readingOrder="0"/>
    </dxf>
    <dxf>
      <numFmt numFmtId="14" formatCode="0.00%"/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center" vertical="center" textRotation="0" wrapText="0" indent="0" justifyLastLine="0" shrinkToFit="0" readingOrder="0"/>
    </dxf>
    <dxf>
      <alignment horizontal="center" vertical="center"/>
    </dxf>
    <dxf>
      <alignment horizontal="general" vertical="center" textRotation="0" wrapText="0" indent="0" justifyLastLine="0" shrinkToFit="0" readingOrder="0"/>
    </dxf>
    <dxf>
      <alignment vertical="center"/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vertical="center"/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left/>
        <right/>
        <bottom/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border>
        <bottom style="thin">
          <color theme="0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/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0</xdr:rowOff>
    </xdr:from>
    <xdr:to>
      <xdr:col>12</xdr:col>
      <xdr:colOff>209550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4774" y="161925"/>
          <a:ext cx="12715876" cy="619125"/>
          <a:chOff x="566053" y="1"/>
          <a:chExt cx="5559855" cy="7048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66053" y="1"/>
            <a:ext cx="5559855" cy="704850"/>
          </a:xfrm>
          <a:prstGeom prst="rect">
            <a:avLst/>
          </a:prstGeom>
          <a:solidFill>
            <a:srgbClr val="122D46"/>
          </a:solidFill>
        </xdr:spPr>
        <xdr:txBody>
          <a:bodyPr wrap="square">
            <a:noAutofit/>
          </a:bodyPr>
          <a:lstStyle>
            <a:defPPr>
              <a:defRPr lang="es-V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         </a:t>
            </a:r>
            <a:r>
              <a:rPr lang="es-VE" sz="28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Valores en Colocación en el Mercado del 01/06/2026 al</a:t>
            </a:r>
            <a:r>
              <a:rPr lang="es-VE" sz="30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05/06/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2026</a:t>
            </a:r>
            <a:endParaRPr lang="es-VE" sz="3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pic>
        <xdr:nvPicPr>
          <xdr:cNvPr id="4" name="Picture 2" descr="Superintendencia Nacional de Valores. (SUNAVAL) - MPPEFC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8" b="7371"/>
          <a:stretch>
            <a:fillRect/>
          </a:stretch>
        </xdr:blipFill>
        <xdr:spPr>
          <a:xfrm>
            <a:off x="696281" y="47625"/>
            <a:ext cx="315070" cy="618709"/>
          </a:xfrm>
          <a:prstGeom prst="flowChartConnector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914399</xdr:colOff>
      <xdr:row>5</xdr:row>
      <xdr:rowOff>95250</xdr:rowOff>
    </xdr:from>
    <xdr:to>
      <xdr:col>12</xdr:col>
      <xdr:colOff>495297</xdr:colOff>
      <xdr:row>8</xdr:row>
      <xdr:rowOff>9525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1344274" y="904875"/>
          <a:ext cx="1762123" cy="466725"/>
          <a:chOff x="9553577" y="714015"/>
          <a:chExt cx="1448024" cy="485775"/>
        </a:xfrm>
      </xdr:grpSpPr>
      <xdr:cxnSp macro="">
        <xdr:nvCxnSpPr>
          <xdr:cNvPr id="6" name="Conector: angular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 flipV="1">
            <a:off x="9553577" y="876303"/>
            <a:ext cx="257174" cy="123822"/>
          </a:xfrm>
          <a:prstGeom prst="bentConnector3">
            <a:avLst>
              <a:gd name="adj1" fmla="val 50000"/>
            </a:avLst>
          </a:prstGeom>
          <a:ln>
            <a:solidFill>
              <a:srgbClr val="C00000">
                <a:alpha val="46000"/>
              </a:srgb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610951" y="714015"/>
            <a:ext cx="13906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 b="1" baseline="0">
                <a:solidFill>
                  <a:srgbClr val="C00000"/>
                </a:solidFill>
              </a:rPr>
              <a:t>Dar clic </a:t>
            </a:r>
            <a:r>
              <a:rPr lang="es-VE" sz="1000" b="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para eliminar la selección.</a:t>
            </a:r>
            <a:endParaRPr lang="es-VE" sz="1000" b="0">
              <a:solidFill>
                <a:schemeClr val="tx1">
                  <a:lumMod val="85000"/>
                  <a:lumOff val="1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495300</xdr:colOff>
      <xdr:row>7</xdr:row>
      <xdr:rowOff>161925</xdr:rowOff>
    </xdr:from>
    <xdr:to>
      <xdr:col>8</xdr:col>
      <xdr:colOff>762000</xdr:colOff>
      <xdr:row>10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572250" y="1295400"/>
          <a:ext cx="2733675" cy="571500"/>
          <a:chOff x="5572125" y="1200150"/>
          <a:chExt cx="2867025" cy="485775"/>
        </a:xfrm>
      </xdr:grpSpPr>
      <xdr:sp macro="" textlink="">
        <xdr:nvSpPr>
          <xdr:cNvPr id="9" name="Flecha: a la derecha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896225" y="1200150"/>
            <a:ext cx="542925" cy="457200"/>
          </a:xfrm>
          <a:prstGeom prst="rightArrow">
            <a:avLst/>
          </a:prstGeom>
          <a:solidFill>
            <a:schemeClr val="accent2">
              <a:alpha val="46000"/>
            </a:schemeClr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VE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72125" y="1200150"/>
            <a:ext cx="22860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>
                <a:solidFill>
                  <a:schemeClr val="tx1"/>
                </a:solidFill>
              </a:rPr>
              <a:t>Para visualizar los</a:t>
            </a:r>
            <a:r>
              <a:rPr lang="es-VE" sz="1000" baseline="0">
                <a:solidFill>
                  <a:schemeClr val="tx1"/>
                </a:solidFill>
              </a:rPr>
              <a:t> valores en colocación por tipo de modena, </a:t>
            </a:r>
            <a:r>
              <a:rPr lang="es-VE" sz="1000" b="1" baseline="0">
                <a:solidFill>
                  <a:srgbClr val="C00000"/>
                </a:solidFill>
              </a:rPr>
              <a:t>haz clic</a:t>
            </a:r>
            <a:r>
              <a:rPr lang="es-VE" sz="1000" baseline="0">
                <a:solidFill>
                  <a:schemeClr val="tx1"/>
                </a:solidFill>
              </a:rPr>
              <a:t>.</a:t>
            </a:r>
            <a:endParaRPr lang="es-VE" sz="10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876300</xdr:colOff>
      <xdr:row>6</xdr:row>
      <xdr:rowOff>66677</xdr:rowOff>
    </xdr:from>
    <xdr:to>
      <xdr:col>10</xdr:col>
      <xdr:colOff>819150</xdr:colOff>
      <xdr:row>11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oneda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eda"/>
            </a:graphicData>
          </a:graphic>
        </xdr:graphicFrame>
      </mc:Choice>
      <mc:Fallback xmlns:r="http://schemas.openxmlformats.org/officeDocument/2006/relationships"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01325" y="1038225"/>
              <a:ext cx="18288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Esta forma representa un segmento.
Los segmentos no se pueden usar en esta versión. Actualice a la versión más reciente de WPS Office.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" refreshedDate="46173.688571180559" createdVersion="7" refreshedVersion="8" minRefreshableVersion="3" recordCount="5" xr:uid="{00000000-000A-0000-FFFF-FFFF00000000}">
  <cacheSource type="worksheet">
    <worksheetSource name="DATA1"/>
  </cacheSource>
  <cacheFields count="12">
    <cacheField name="Empresa " numFmtId="0">
      <sharedItems containsBlank="1" count="86">
        <s v="Desarrollos Tecnologicos Ridery, C.A. 2025"/>
        <s v="Capsuven Pharma  Labs, C.A. 2025-I"/>
        <s v="Procesadora Marsoca, C.A. 2026-I"/>
        <s v="Procesadora Marsoca, C.A. 2025-III"/>
        <s v="Multiplicas Casa de Bolsa, C.A. 2026-I"/>
        <s v="Quoota Capital, C.A. 2026-I" u="1"/>
        <s v="Pivca Promotora de Inversiones y Valores, C.A. 2026-I" u="1"/>
        <m u="1"/>
        <s v="Arca Sociedad Titularizadora, C.A. 2025" u="1"/>
        <s v="Pivca Promotora de Inversiones y Valores, C.A." u="1"/>
        <s v="CAPSUVEN PHARMA LABS, C.A" u="1"/>
        <s v="Pivca Promotora de Inversiones y Valores, C.A. 2025-I" u="1"/>
        <s v="Corporación Vnet, C.A. 2025-IV" u="1"/>
        <s v="Inversiones Torrefacción Del Café, C.A. 2026" u="1"/>
        <s v="Pasteurizadora Táchira, C.A. 2024" u="1"/>
        <s v="Calox International, C.A. 2025-I" u="1"/>
        <s v="Corporación VNET, C.A. 2025" u="1"/>
        <s v="C.A. Ron Santa Teresa, S.A.C.A. 2025-I" u="1"/>
        <s v="Zoah Inversiones, C.A. 2026" u="1"/>
        <s v="Compañía Venezona  de Cerámica, C.A. (VENCERAMICÁMICA) -I" u="1"/>
        <s v="C.A. Ron Santa Teresa, S.A.C.A. 2025-II" u="1"/>
        <s v="Capsuven Pharma Labs, C.A. 2025-I" u="1"/>
        <s v="Forum Super Mayorista, C.A. 2025-II" u="1"/>
        <s v="Procesadora Marsoca, C.A. 2025-I" u="1"/>
        <s v="C.A. Ron Santa Teresa, S.A.C.A. 2024-II" u="1"/>
        <s v="Steritex, C.A.2025-I" u="1"/>
        <s v="Mercantil Servicios Finacieros, C.A. 2025-I" u="1"/>
        <s v="Alimentos Botalon, C.A. 2025" u="1"/>
        <s v="Alimentos Botalos, C.A. 2025" u="1"/>
        <s v="Alimentos botalón, C.A. 2025" u="1"/>
        <s v="Alice Neumáticos de Venezuela, C.A. 2025" u="1"/>
        <s v="Industrias Iberia, C.A. 2025" u="1"/>
        <s v="Agropa, C.A. 2025" u="1"/>
        <s v="Comercial Belloso, C. A.  2025-IV" u="1"/>
        <s v="General de Alimentos Nisa, C.A. 2026" u="1"/>
        <s v="Grupo Nueve Once, C.A. 2025-I (PYME)" u="1"/>
        <s v="Grupo Nueve Once, C.A. 2026-I (PYME)" u="1"/>
        <s v="Genia Care, C.A. 2025-I" u="1"/>
        <s v="Dayco Telecom, C.A. 2025-II" u="1"/>
        <s v="Procafé, C.A. 2025-I" u="1"/>
        <s v="Grupo Nueve Once, C.A. 2025-II (PYME)" u="1"/>
        <s v="Grupo Nueve Once, C.A. 2026-II (PYME)" u="1"/>
        <s v="Procesadora Marsoca, C.A." u="1"/>
        <s v="Genia Care, C.A. 2025-II" u="1"/>
        <s v="Desarrollos Tecnológicos Ridery, C.A. 2025" u="1"/>
        <s v="Addigrains, C.A. 2025" u="1"/>
        <s v="Luiser Jadayan Ramirez Leon 2025" u="1"/>
        <s v="Inversiones Torrefacción Del Café, C.A. 2026-I" u="1"/>
        <s v="Genia Care, C.A. 2024-III" u="1"/>
        <s v="Dayco Telecom, C.A. 2025-I" u="1"/>
        <s v="Calox International, C.A. 2025-III" u="1"/>
        <s v="Ceramica Carabobo, S.A.C.A. 2025-I" u="1"/>
        <s v="Ceramicas Carabobo S.A.C.A. 2025-I" u="1"/>
        <s v="Acqua Fontana, C.A. 2024-I" u="1"/>
        <s v="Auto Partes Lara, C.A. 2024-I" u="1"/>
        <s v="Pivca Promotora de Inversiones y Valores, C.A. 2025-II" u="1"/>
        <s v="Productos Quimicos LMV, C.A. 2025" u="1"/>
        <s v="Multiplicas Promotora de Inversiones y Valores, C.A. 2025-I" u="1"/>
        <s v="Calox International, C.A. 2025-II" u="1"/>
        <s v="Genia Care, C.A. 2024-II" u="1"/>
        <s v="Montana Gráfica, C.A. 2025-II" u="1"/>
        <s v="Corporación Vnet, C.A. 2025-III" u="1"/>
        <s v="Corporación Vnet, C.A. 2025-V" u="1"/>
        <s v="Mercantil Servicios Finanacieros, C.A. 2025-I" u="1"/>
        <s v="Procesadora Marsoca, C.A. 2024-II" u="1"/>
        <s v="Procesadora Marsoca, C.A. 2025-II" u="1"/>
        <s v="Compañia Venezolana De Cerámica, C.A. (Vencerámica) 2025-I" u="1"/>
        <s v="Procesadora Marsoca, C.A. 2026-II" u="1"/>
        <s v="Steritex, C.A. 2025-I" u="1"/>
        <s v="Forum Super Mayorista, C.A. 2025-I" u="1"/>
        <s v="Comercial Belloso, C. A.  2025-III" u="1"/>
        <s v="Dernier Cosmetics S.A. 2025-I (PYME)" u="1"/>
        <s v="Corporación Vnet, C.A. 2025-II" u="1"/>
        <s v="Fibex telecom, C.A. 2024" u="1"/>
        <s v="General de Alimentos NISA, C.A. 2024-I" u="1"/>
        <s v="Grupo Nueve Once, C.A. 2025-III (PYME)" u="1"/>
        <s v="Procafé Lara, C.A. 2025-I" u="1"/>
        <s v="Procesadora Marsoca, C.A. 2025-II " u="1"/>
        <s v="Fivenca Sociedad Titularizadora, C.A. 2024" u="1"/>
        <s v="Montana Gráfica, C.A. 2025-I" u="1"/>
        <s v="Alice Neumáticos de Venezuela, C.A. 2025-II" u="1"/>
        <s v="Corporación Fibex Telecom, C.A. 2024" u="1"/>
        <s v="Inversiones El Palmeral, C.A. 2025-I" u="1"/>
        <s v="Forum Super Mayorista, C.A. 2025-III" u="1"/>
        <s v="Capsuven Pharma Labs, C.A. 2025-I (PYME)" u="1"/>
        <s v="Calox International, C.A. 2025-IV" u="1"/>
      </sharedItems>
    </cacheField>
    <cacheField name="Instrumento" numFmtId="0">
      <sharedItems/>
    </cacheField>
    <cacheField name="Moneda" numFmtId="0">
      <sharedItems containsBlank="1" count="7">
        <s v="Indexada"/>
        <s v="Moneda Extranejra"/>
        <m u="1"/>
        <s v="Indexada(*)" u="1"/>
        <s v="Moneda Extranjera" u="1"/>
        <s v="Bolívares" u="1"/>
        <s v="Indexada*" u="1"/>
      </sharedItems>
    </cacheField>
    <cacheField name="Tasa de Rendimiento" numFmtId="10">
      <sharedItems containsSemiMixedTypes="0" containsString="0" containsNumber="1" minValue="0.12" maxValue="0.13"/>
    </cacheField>
    <cacheField name="Precio" numFmtId="10">
      <sharedItems containsSemiMixedTypes="0" containsString="0" containsNumber="1" containsInteger="1" minValue="1" maxValue="1"/>
    </cacheField>
    <cacheField name="Tasa de Interés" numFmtId="10">
      <sharedItems containsSemiMixedTypes="0" containsString="0" containsNumber="1" minValue="0.12" maxValue="0.13"/>
    </cacheField>
    <cacheField name="Periodicidad de Pago" numFmtId="0">
      <sharedItems/>
    </cacheField>
    <cacheField name="Plazo de Serie o Emisión" numFmtId="0">
      <sharedItems/>
    </cacheField>
    <cacheField name="Monto" numFmtId="4">
      <sharedItems containsSemiMixedTypes="0" containsString="0" containsNumber="1" containsInteger="1" minValue="400000" maxValue="1000000"/>
    </cacheField>
    <cacheField name="Casa de Bolsa" numFmtId="0">
      <sharedItems/>
    </cacheField>
    <cacheField name="1era Calificación de Riesgo" numFmtId="0">
      <sharedItems/>
    </cacheField>
    <cacheField name="2da Calificación de Riesgo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s v="Papeles Comerciales"/>
    <x v="0"/>
    <n v="0.12"/>
    <n v="1"/>
    <n v="0.12"/>
    <s v="Mes Vencido"/>
    <s v="112 DIAS"/>
    <n v="1000000"/>
    <s v="Fivenca"/>
    <s v="A1"/>
    <s v="A1"/>
  </r>
  <r>
    <x v="1"/>
    <s v="Papeles Comerciales"/>
    <x v="0"/>
    <n v="0.13"/>
    <n v="1"/>
    <n v="0.13"/>
    <s v="Trimestre Vencido"/>
    <s v="120 DIAS "/>
    <n v="800000"/>
    <s v="Grupo Italcapital"/>
    <s v="A3"/>
    <s v="A3"/>
  </r>
  <r>
    <x v="2"/>
    <s v="Papeles Comerciales"/>
    <x v="1"/>
    <n v="0.13"/>
    <n v="1"/>
    <n v="0.13"/>
    <s v="Mes Vencido"/>
    <s v="180 DIAS "/>
    <n v="400000"/>
    <s v="BNCI"/>
    <s v="A2"/>
    <s v="A2"/>
  </r>
  <r>
    <x v="3"/>
    <s v="Papeles Comerciales"/>
    <x v="0"/>
    <n v="0.12"/>
    <n v="1"/>
    <n v="0.12"/>
    <s v="Trimestre Vencido"/>
    <s v="179 DIAS"/>
    <n v="400000"/>
    <s v="BNCI"/>
    <s v="A2"/>
    <s v="A2"/>
  </r>
  <r>
    <x v="4"/>
    <s v="Papeles Comerciales"/>
    <x v="0"/>
    <n v="0.12"/>
    <n v="1"/>
    <n v="0.12"/>
    <s v="Mes Vencido"/>
    <s v="360 DIAS"/>
    <n v="500000"/>
    <s v="Multiplicas"/>
    <s v="A1"/>
    <s v="A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5" applyNumberFormats="0" applyBorderFormats="0" applyFontFormats="0" applyPatternFormats="0" applyAlignmentFormats="0" applyWidthHeightFormats="1" dataCaption="Valores" updatedVersion="8" minRefreshableVersion="3" useAutoFormatting="1" createdVersion="7" indent="0" outline="1" outlineData="1" multipleFieldFilters="0" rowHeaderCaption="Emisiones">
  <location ref="B15:B21" firstHeaderRow="1" firstDataRow="1" firstDataCol="1"/>
  <pivotFields count="12">
    <pivotField axis="axisRow" showAll="0">
      <items count="87">
        <item m="1" x="30"/>
        <item m="1" x="8"/>
        <item m="1" x="54"/>
        <item m="1" x="17"/>
        <item m="1" x="50"/>
        <item m="1" x="85"/>
        <item m="1" x="31"/>
        <item m="1" x="79"/>
        <item m="1" x="60"/>
        <item m="1" x="57"/>
        <item m="1" x="64"/>
        <item m="1" x="81"/>
        <item m="1" x="49"/>
        <item m="1" x="16"/>
        <item m="1" x="76"/>
        <item m="1" x="68"/>
        <item m="1" x="74"/>
        <item m="1" x="56"/>
        <item m="1" x="59"/>
        <item m="1" x="48"/>
        <item m="1" x="14"/>
        <item m="1" x="70"/>
        <item m="1" x="33"/>
        <item m="1" x="7"/>
        <item m="1" x="19"/>
        <item m="1" x="71"/>
        <item m="1" x="15"/>
        <item m="1" x="58"/>
        <item m="1" x="26"/>
        <item m="1" x="40"/>
        <item m="1" x="52"/>
        <item m="1" x="73"/>
        <item m="1" x="11"/>
        <item m="1" x="44"/>
        <item m="1" x="65"/>
        <item m="1" x="38"/>
        <item m="1" x="78"/>
        <item m="1" x="28"/>
        <item m="1" x="69"/>
        <item m="1" x="23"/>
        <item m="1" x="27"/>
        <item x="3"/>
        <item m="1" x="35"/>
        <item m="1" x="21"/>
        <item m="1" x="20"/>
        <item m="1" x="9"/>
        <item m="1" x="55"/>
        <item m="1" x="45"/>
        <item m="1" x="77"/>
        <item m="1" x="46"/>
        <item m="1" x="80"/>
        <item m="1" x="72"/>
        <item m="1" x="37"/>
        <item m="1" x="13"/>
        <item m="1" x="43"/>
        <item m="1" x="24"/>
        <item m="1" x="61"/>
        <item m="1" x="75"/>
        <item m="1" x="82"/>
        <item m="1" x="29"/>
        <item m="1" x="34"/>
        <item m="1" x="12"/>
        <item m="1" x="39"/>
        <item m="1" x="47"/>
        <item m="1" x="62"/>
        <item m="1" x="18"/>
        <item m="1" x="25"/>
        <item m="1" x="32"/>
        <item m="1" x="66"/>
        <item m="1" x="84"/>
        <item m="1" x="53"/>
        <item m="1" x="36"/>
        <item m="1" x="63"/>
        <item m="1" x="41"/>
        <item m="1" x="51"/>
        <item m="1" x="22"/>
        <item x="0"/>
        <item m="1" x="67"/>
        <item m="1" x="83"/>
        <item m="1" x="10"/>
        <item x="1"/>
        <item m="1" x="5"/>
        <item m="1" x="42"/>
        <item x="2"/>
        <item m="1" x="6"/>
        <item x="4"/>
        <item t="default"/>
      </items>
    </pivotField>
    <pivotField showAll="0"/>
    <pivotField showAll="0">
      <items count="8">
        <item m="1" x="5"/>
        <item x="0"/>
        <item m="1" x="3"/>
        <item m="1" x="6"/>
        <item x="1"/>
        <item m="1" x="4"/>
        <item m="1" x="2"/>
        <item t="default"/>
      </items>
    </pivotField>
    <pivotField numFmtId="10" showAll="0"/>
    <pivotField numFmtId="10" showAll="0"/>
    <pivotField showAll="0"/>
    <pivotField showAll="0"/>
    <pivotField showAll="0"/>
    <pivotField numFmtId="4" showAll="0"/>
    <pivotField showAll="0"/>
    <pivotField showAll="0"/>
    <pivotField showAll="0"/>
  </pivotFields>
  <rowFields count="1">
    <field x="0"/>
  </rowFields>
  <rowItems count="6">
    <i>
      <x v="41"/>
    </i>
    <i>
      <x v="76"/>
    </i>
    <i>
      <x v="80"/>
    </i>
    <i>
      <x v="83"/>
    </i>
    <i>
      <x v="85"/>
    </i>
    <i t="grand">
      <x/>
    </i>
  </rowItems>
  <colItems count="1">
    <i/>
  </colItems>
  <formats count="26">
    <format dxfId="88">
      <pivotArea dataOnly="0" labelOnly="1" grandRow="1" outline="0" fieldPosition="0"/>
    </format>
    <format dxfId="87">
      <pivotArea dataOnly="0" labelOnly="1" grandRow="1" outline="0" fieldPosition="0"/>
    </format>
    <format dxfId="86">
      <pivotArea field="0" type="button" dataOnly="0" labelOnly="1" outline="0" axis="axisRow" fieldPosition="0"/>
    </format>
    <format dxfId="85">
      <pivotArea dataOnly="0" labelOnly="1" fieldPosition="0">
        <references count="1">
          <reference field="0" count="0"/>
        </references>
      </pivotArea>
    </format>
    <format dxfId="84">
      <pivotArea dataOnly="0" labelOnly="1" fieldPosition="0">
        <references count="1">
          <reference field="0" count="0"/>
        </references>
      </pivotArea>
    </format>
    <format dxfId="83">
      <pivotArea dataOnly="0" labelOnly="1" grandRow="1" outline="0" fieldPosition="0"/>
    </format>
    <format dxfId="82">
      <pivotArea type="all" dataOnly="0" outline="0" fieldPosition="0"/>
    </format>
    <format dxfId="81">
      <pivotArea field="0" type="button" dataOnly="0" labelOnly="1" outline="0" axis="axisRow" fieldPosition="0"/>
    </format>
    <format dxfId="80">
      <pivotArea dataOnly="0" labelOnly="1" fieldPosition="0">
        <references count="1">
          <reference field="0" count="0"/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77">
      <pivotArea dataOnly="0" labelOnly="1" fieldPosition="0">
        <references count="1">
          <reference field="0" count="1">
            <x v="23"/>
          </reference>
        </references>
      </pivotArea>
    </format>
    <format dxfId="76">
      <pivotArea dataOnly="0" labelOnly="1" fieldPosition="0">
        <references count="1">
          <reference field="0" count="1">
            <x v="23"/>
          </reference>
        </references>
      </pivotArea>
    </format>
    <format dxfId="75">
      <pivotArea field="0" type="button" dataOnly="0" labelOnly="1" outline="0" axis="axisRow" fieldPosition="0"/>
    </format>
    <format dxfId="74">
      <pivotArea dataOnly="0" labelOnly="1" fieldPosition="0">
        <references count="1">
          <reference field="0" count="9">
            <x v="1"/>
            <x v="43"/>
            <x v="44"/>
            <x v="47"/>
            <x v="53"/>
            <x v="56"/>
            <x v="57"/>
            <x v="58"/>
            <x v="59"/>
          </reference>
        </references>
      </pivotArea>
    </format>
    <format dxfId="73">
      <pivotArea dataOnly="0" labelOnly="1" fieldPosition="0">
        <references count="1">
          <reference field="0" count="0"/>
        </references>
      </pivotArea>
    </format>
    <format dxfId="72">
      <pivotArea dataOnly="0" labelOnly="1" fieldPosition="0">
        <references count="1">
          <reference field="0" count="5">
            <x v="66"/>
            <x v="67"/>
            <x v="69"/>
            <x v="70"/>
            <x v="71"/>
          </reference>
        </references>
      </pivotArea>
    </format>
    <format dxfId="71">
      <pivotArea dataOnly="0" labelOnly="1" fieldPosition="0">
        <references count="1">
          <reference field="0" count="1">
            <x v="71"/>
          </reference>
        </references>
      </pivotArea>
    </format>
    <format dxfId="70">
      <pivotArea dataOnly="0" labelOnly="1" fieldPosition="0">
        <references count="1">
          <reference field="0" count="0"/>
        </references>
      </pivotArea>
    </format>
    <format dxfId="69">
      <pivotArea dataOnly="0" labelOnly="1" fieldPosition="0">
        <references count="1">
          <reference field="0" count="0"/>
        </references>
      </pivotArea>
    </format>
    <format dxfId="68">
      <pivotArea dataOnly="0" labelOnly="1" fieldPosition="0">
        <references count="1">
          <reference field="0" count="0"/>
        </references>
      </pivotArea>
    </format>
    <format dxfId="67">
      <pivotArea dataOnly="0" labelOnly="1" fieldPosition="0">
        <references count="1">
          <reference field="0" count="6">
            <x v="63"/>
            <x v="74"/>
            <x v="75"/>
            <x v="76"/>
            <x v="77"/>
            <x v="78"/>
          </reference>
        </references>
      </pivotArea>
    </format>
    <format dxfId="66">
      <pivotArea dataOnly="0" labelOnly="1" grandRow="1" outline="0" fieldPosition="0"/>
    </format>
    <format dxfId="65">
      <pivotArea dataOnly="0" labelOnly="1" fieldPosition="0">
        <references count="1">
          <reference field="0" count="5">
            <x v="74"/>
            <x v="75"/>
            <x v="76"/>
            <x v="77"/>
            <x v="78"/>
          </reference>
        </references>
      </pivotArea>
    </format>
    <format dxfId="64">
      <pivotArea dataOnly="0" labelOnly="1" fieldPosition="0">
        <references count="1">
          <reference field="0" count="3">
            <x v="59"/>
            <x v="63"/>
            <x v="65"/>
          </reference>
        </references>
      </pivotArea>
    </format>
    <format dxfId="63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oneda" xr10:uid="{00000000-0013-0000-FFFF-FFFF01000000}" sourceName="Moneda">
  <pivotTables>
    <pivotTable tabId="2" name="TablaDinámica3"/>
  </pivotTables>
  <data>
    <tabular pivotCacheId="1">
      <items count="7">
        <i x="0" s="1"/>
        <i x="1" s="1"/>
        <i x="5" s="1" nd="1"/>
        <i x="3" s="1" nd="1"/>
        <i x="6" s="1" nd="1"/>
        <i x="4" s="1" nd="1"/>
        <i x="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neda" xr10:uid="{00000000-0014-0000-FFFF-FFFF01000000}" cache="SegmentaciónDeDatos_Moneda" caption="Moneda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1" displayName="DATA1" ref="A2:L7" totalsRowShown="0">
  <autoFilter ref="A2:L7" xr:uid="{00000000-0009-0000-0100-000001000000}"/>
  <tableColumns count="12">
    <tableColumn id="1" xr3:uid="{00000000-0010-0000-0000-000001000000}" name="Empresa " dataDxfId="50" totalsRowDxfId="49"/>
    <tableColumn id="2" xr3:uid="{00000000-0010-0000-0000-000002000000}" name="Instrumento" dataDxfId="48" totalsRowDxfId="47"/>
    <tableColumn id="3" xr3:uid="{00000000-0010-0000-0000-000003000000}" name="Moneda" dataDxfId="46" totalsRowDxfId="45"/>
    <tableColumn id="4" xr3:uid="{00000000-0010-0000-0000-000004000000}" name="Tasa de Rendimiento" dataDxfId="44" totalsRowDxfId="43"/>
    <tableColumn id="5" xr3:uid="{00000000-0010-0000-0000-000005000000}" name="Precio" dataDxfId="42" totalsRowDxfId="41"/>
    <tableColumn id="6" xr3:uid="{00000000-0010-0000-0000-000006000000}" name="Tasa de Interés" dataDxfId="40" totalsRowDxfId="39"/>
    <tableColumn id="7" xr3:uid="{00000000-0010-0000-0000-000007000000}" name="Periodicidad de Pago" dataDxfId="38" totalsRowDxfId="37"/>
    <tableColumn id="8" xr3:uid="{00000000-0010-0000-0000-000008000000}" name="Plazo de Serie o Emisión" dataDxfId="36" totalsRowDxfId="35"/>
    <tableColumn id="9" xr3:uid="{00000000-0010-0000-0000-000009000000}" name="Monto" dataDxfId="34" totalsRowDxfId="33"/>
    <tableColumn id="10" xr3:uid="{00000000-0010-0000-0000-00000A000000}" name="Casa de Bolsa" dataDxfId="32" totalsRowDxfId="31"/>
    <tableColumn id="11" xr3:uid="{00000000-0010-0000-0000-00000B000000}" name="1era Calificación de Riesgo" dataDxfId="30" totalsRowDxfId="29"/>
    <tableColumn id="12" xr3:uid="{00000000-0010-0000-0000-00000C000000}" name="2da Calificación de Riesgo" dataDxfId="28" totalsRow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5:M21" totalsRowShown="0" dataDxfId="62">
  <autoFilter ref="C15:M21" xr:uid="{00000000-0009-0000-0100-000002000000}"/>
  <tableColumns count="11">
    <tableColumn id="1" xr3:uid="{00000000-0010-0000-0100-000001000000}" name="Instrumento" dataDxfId="61">
      <calculatedColumnFormula>IFERROR(VLOOKUP(B16,DATA1[],2,0),"")</calculatedColumnFormula>
    </tableColumn>
    <tableColumn id="2" xr3:uid="{00000000-0010-0000-0100-000002000000}" name="Tipo de Emisión" dataDxfId="60">
      <calculatedColumnFormula>IFERROR(VLOOKUP(B16,DATA1[],3,0),"")</calculatedColumnFormula>
    </tableColumn>
    <tableColumn id="3" xr3:uid="{00000000-0010-0000-0100-000003000000}" name="Monto Autorizado" dataDxfId="59">
      <calculatedColumnFormula>IFERROR(VLOOKUP(B16,DATA1[],9,0),"")</calculatedColumnFormula>
    </tableColumn>
    <tableColumn id="4" xr3:uid="{00000000-0010-0000-0100-000004000000}" name="Tasa de Rendimiento" dataDxfId="58">
      <calculatedColumnFormula>IFERROR(VLOOKUP(B16,DATA1[],4,0),"")</calculatedColumnFormula>
    </tableColumn>
    <tableColumn id="5" xr3:uid="{00000000-0010-0000-0100-000005000000}" name="Precio" dataDxfId="57">
      <calculatedColumnFormula>IFERROR(VLOOKUP(B16,DATA1[],5,0),"")</calculatedColumnFormula>
    </tableColumn>
    <tableColumn id="6" xr3:uid="{00000000-0010-0000-0100-000006000000}" name="Tasa de Interes" dataDxfId="56">
      <calculatedColumnFormula>IFERROR(VLOOKUP(B16,DATA1[],6,0),"")</calculatedColumnFormula>
    </tableColumn>
    <tableColumn id="7" xr3:uid="{00000000-0010-0000-0100-000007000000}" name="1era Calificación de Riesgo" dataDxfId="55">
      <calculatedColumnFormula>IFERROR(VLOOKUP(B16,DATA1[],11,0),"")</calculatedColumnFormula>
    </tableColumn>
    <tableColumn id="8" xr3:uid="{00000000-0010-0000-0100-000008000000}" name="2da Calificación de Riesgo" dataDxfId="54">
      <calculatedColumnFormula>IFERROR(VLOOKUP(B16,DATA1[],12,0),"")</calculatedColumnFormula>
    </tableColumn>
    <tableColumn id="9" xr3:uid="{00000000-0010-0000-0100-000009000000}" name="Periodicidad del Pago" dataDxfId="53">
      <calculatedColumnFormula>IFERROR(VLOOKUP(B16,DATA1[],7,0),"")</calculatedColumnFormula>
    </tableColumn>
    <tableColumn id="10" xr3:uid="{00000000-0010-0000-0100-00000A000000}" name="Plazo de la Emisión o Serie" dataDxfId="52">
      <calculatedColumnFormula>IFERROR(VLOOKUP(B16,DATA1[],8,0),"")</calculatedColumnFormula>
    </tableColumn>
    <tableColumn id="11" xr3:uid="{00000000-0010-0000-0100-00000B000000}" name="Casa de Bolsa y Sociedades de Corretaje" dataDxfId="51">
      <calculatedColumnFormula>IFERROR(VLOOKUP(B16,DATA1[],10,0),"")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7"/>
  <sheetViews>
    <sheetView showGridLines="0" workbookViewId="0">
      <selection activeCell="A24" sqref="A24"/>
    </sheetView>
  </sheetViews>
  <sheetFormatPr baseColWidth="10" defaultColWidth="11" defaultRowHeight="15"/>
  <cols>
    <col min="1" max="1" width="57" customWidth="1"/>
    <col min="2" max="2" width="21.7109375" customWidth="1"/>
    <col min="3" max="3" width="17.85546875" customWidth="1"/>
    <col min="4" max="4" width="22" customWidth="1"/>
    <col min="5" max="5" width="10.42578125" customWidth="1"/>
    <col min="6" max="6" width="17.28515625" customWidth="1"/>
    <col min="7" max="7" width="21.85546875" customWidth="1"/>
    <col min="8" max="8" width="24.42578125" customWidth="1"/>
    <col min="9" max="9" width="13.7109375" customWidth="1"/>
    <col min="10" max="10" width="19" bestFit="1" customWidth="1"/>
    <col min="11" max="11" width="26.140625" customWidth="1"/>
    <col min="12" max="12" width="25.28515625" customWidth="1"/>
  </cols>
  <sheetData>
    <row r="1" spans="1:12">
      <c r="A1" s="13">
        <v>1</v>
      </c>
      <c r="B1" s="13">
        <v>2</v>
      </c>
      <c r="C1" s="13">
        <v>3</v>
      </c>
      <c r="D1" s="13">
        <v>4</v>
      </c>
      <c r="E1" s="13">
        <v>5</v>
      </c>
      <c r="F1" s="13">
        <v>6</v>
      </c>
      <c r="G1" s="13">
        <v>7</v>
      </c>
      <c r="H1" s="13">
        <v>8</v>
      </c>
      <c r="I1" s="13">
        <v>9</v>
      </c>
      <c r="J1" s="13">
        <v>10</v>
      </c>
      <c r="K1" s="13">
        <v>11</v>
      </c>
      <c r="L1" s="13">
        <v>12</v>
      </c>
    </row>
    <row r="2" spans="1:12">
      <c r="A2" s="14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8" t="s">
        <v>11</v>
      </c>
    </row>
    <row r="3" spans="1:12" ht="32.25" customHeight="1">
      <c r="A3" s="16" t="s">
        <v>31</v>
      </c>
      <c r="B3" s="17" t="s">
        <v>13</v>
      </c>
      <c r="C3" s="17" t="s">
        <v>12</v>
      </c>
      <c r="D3" s="20">
        <v>0.12</v>
      </c>
      <c r="E3" s="20">
        <v>1</v>
      </c>
      <c r="F3" s="20">
        <v>0.12</v>
      </c>
      <c r="G3" s="21" t="s">
        <v>38</v>
      </c>
      <c r="H3" s="17" t="s">
        <v>44</v>
      </c>
      <c r="I3" s="19">
        <v>1000000</v>
      </c>
      <c r="J3" s="17" t="s">
        <v>32</v>
      </c>
      <c r="K3" s="17" t="s">
        <v>16</v>
      </c>
      <c r="L3" s="17" t="s">
        <v>16</v>
      </c>
    </row>
    <row r="4" spans="1:12" ht="31.5" customHeight="1">
      <c r="A4" s="16" t="s">
        <v>36</v>
      </c>
      <c r="B4" s="17" t="s">
        <v>13</v>
      </c>
      <c r="C4" s="17" t="s">
        <v>12</v>
      </c>
      <c r="D4" s="20">
        <v>0.13</v>
      </c>
      <c r="E4" s="20">
        <v>1</v>
      </c>
      <c r="F4" s="20">
        <v>0.13</v>
      </c>
      <c r="G4" s="17" t="s">
        <v>30</v>
      </c>
      <c r="H4" s="17" t="s">
        <v>33</v>
      </c>
      <c r="I4" s="19">
        <v>800000</v>
      </c>
      <c r="J4" s="17" t="s">
        <v>34</v>
      </c>
      <c r="K4" s="17" t="s">
        <v>35</v>
      </c>
      <c r="L4" s="17" t="s">
        <v>35</v>
      </c>
    </row>
    <row r="5" spans="1:12" ht="31.5" customHeight="1">
      <c r="A5" s="16" t="s">
        <v>40</v>
      </c>
      <c r="B5" s="17" t="s">
        <v>13</v>
      </c>
      <c r="C5" s="17" t="s">
        <v>41</v>
      </c>
      <c r="D5" s="20">
        <v>0.13</v>
      </c>
      <c r="E5" s="20">
        <v>1</v>
      </c>
      <c r="F5" s="20">
        <v>0.13</v>
      </c>
      <c r="G5" s="17" t="s">
        <v>38</v>
      </c>
      <c r="H5" s="17" t="s">
        <v>14</v>
      </c>
      <c r="I5" s="19">
        <v>400000</v>
      </c>
      <c r="J5" s="17" t="s">
        <v>29</v>
      </c>
      <c r="K5" s="17" t="s">
        <v>39</v>
      </c>
      <c r="L5" s="17" t="s">
        <v>39</v>
      </c>
    </row>
    <row r="6" spans="1:12" ht="29.25" customHeight="1">
      <c r="A6" s="16" t="s">
        <v>42</v>
      </c>
      <c r="B6" s="17" t="s">
        <v>13</v>
      </c>
      <c r="C6" s="17" t="s">
        <v>12</v>
      </c>
      <c r="D6" s="20">
        <v>0.12</v>
      </c>
      <c r="E6" s="20">
        <v>1</v>
      </c>
      <c r="F6" s="20">
        <v>0.12</v>
      </c>
      <c r="G6" s="17" t="s">
        <v>30</v>
      </c>
      <c r="H6" s="17" t="s">
        <v>43</v>
      </c>
      <c r="I6" s="19">
        <v>400000</v>
      </c>
      <c r="J6" s="17" t="s">
        <v>29</v>
      </c>
      <c r="K6" s="17" t="s">
        <v>39</v>
      </c>
      <c r="L6" s="17" t="s">
        <v>39</v>
      </c>
    </row>
    <row r="7" spans="1:12">
      <c r="A7" s="16" t="s">
        <v>45</v>
      </c>
      <c r="B7" s="17" t="s">
        <v>13</v>
      </c>
      <c r="C7" s="17" t="s">
        <v>12</v>
      </c>
      <c r="D7" s="20">
        <v>0.12</v>
      </c>
      <c r="E7" s="20">
        <v>1</v>
      </c>
      <c r="F7" s="20">
        <v>0.12</v>
      </c>
      <c r="G7" s="17" t="s">
        <v>38</v>
      </c>
      <c r="H7" s="17" t="s">
        <v>47</v>
      </c>
      <c r="I7" s="19">
        <v>500000</v>
      </c>
      <c r="J7" s="17" t="s">
        <v>46</v>
      </c>
      <c r="K7" s="17" t="s">
        <v>16</v>
      </c>
      <c r="L7" s="17" t="s">
        <v>16</v>
      </c>
    </row>
  </sheetData>
  <conditionalFormatting sqref="A3:A7">
    <cfRule type="duplicateValues" dxfId="0" priority="81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8:N36"/>
  <sheetViews>
    <sheetView showGridLines="0" tabSelected="1" workbookViewId="0">
      <selection activeCell="C31" sqref="C31"/>
    </sheetView>
  </sheetViews>
  <sheetFormatPr baseColWidth="10" defaultColWidth="11.42578125" defaultRowHeight="12.75"/>
  <cols>
    <col min="1" max="1" width="1.7109375" style="1" customWidth="1"/>
    <col min="2" max="2" width="35.140625" style="1" bestFit="1" customWidth="1"/>
    <col min="3" max="3" width="21.7109375" style="1" customWidth="1"/>
    <col min="4" max="4" width="17.7109375" style="1" bestFit="1" customWidth="1"/>
    <col min="5" max="5" width="14.85546875" style="1" customWidth="1"/>
    <col min="6" max="6" width="15.140625" style="1" customWidth="1"/>
    <col min="7" max="7" width="10.42578125" style="1" customWidth="1"/>
    <col min="8" max="8" width="11.42578125" style="1" customWidth="1"/>
    <col min="9" max="10" width="14.140625" style="1" customWidth="1"/>
    <col min="11" max="11" width="17" style="1" customWidth="1"/>
    <col min="12" max="12" width="15.7109375" style="1" customWidth="1"/>
    <col min="13" max="13" width="21.85546875" style="1" customWidth="1"/>
    <col min="14" max="16384" width="11.42578125" style="1"/>
  </cols>
  <sheetData>
    <row r="8" spans="2:14" ht="18" customHeight="1">
      <c r="C8" s="37" t="s">
        <v>17</v>
      </c>
      <c r="D8" s="38"/>
    </row>
    <row r="9" spans="2:14" ht="18" customHeight="1">
      <c r="C9" s="2" t="s">
        <v>18</v>
      </c>
      <c r="D9" s="3">
        <f>SUMIF(D16:D21,C9,E16:E21)</f>
        <v>0</v>
      </c>
    </row>
    <row r="10" spans="2:14" ht="18" customHeight="1">
      <c r="C10" s="4" t="s">
        <v>15</v>
      </c>
      <c r="D10" s="5">
        <f>SUMIF(D16:D21,C10,E16:E21)</f>
        <v>0</v>
      </c>
    </row>
    <row r="11" spans="2:14" ht="18" customHeight="1">
      <c r="C11" s="6" t="s">
        <v>12</v>
      </c>
      <c r="D11" s="7">
        <f>SUMIF(D16:D21,C11,E16:E21)</f>
        <v>2700000</v>
      </c>
    </row>
    <row r="12" spans="2:14" ht="18" customHeight="1">
      <c r="B12"/>
      <c r="C12"/>
      <c r="D12"/>
    </row>
    <row r="15" spans="2:14" ht="27.75">
      <c r="B15" s="23" t="s">
        <v>19</v>
      </c>
      <c r="C15" s="8" t="s">
        <v>1</v>
      </c>
      <c r="D15" s="8" t="s">
        <v>20</v>
      </c>
      <c r="E15" s="8" t="s">
        <v>21</v>
      </c>
      <c r="F15" s="8" t="s">
        <v>3</v>
      </c>
      <c r="G15" s="8" t="s">
        <v>4</v>
      </c>
      <c r="H15" s="8" t="s">
        <v>22</v>
      </c>
      <c r="I15" s="8" t="s">
        <v>23</v>
      </c>
      <c r="J15" s="8" t="s">
        <v>24</v>
      </c>
      <c r="K15" s="8" t="s">
        <v>25</v>
      </c>
      <c r="L15" s="8" t="s">
        <v>26</v>
      </c>
      <c r="M15" s="8" t="s">
        <v>27</v>
      </c>
      <c r="N15"/>
    </row>
    <row r="16" spans="2:14" ht="15">
      <c r="B16" s="24" t="s">
        <v>42</v>
      </c>
      <c r="C16" s="22" t="str">
        <f>IFERROR(VLOOKUP(B16,DATA1[],2,0),"")</f>
        <v>Papeles Comerciales</v>
      </c>
      <c r="D16" s="12" t="str">
        <f>IFERROR(VLOOKUP(B16,DATA1[],3,0),"")</f>
        <v>Indexada</v>
      </c>
      <c r="E16" s="9">
        <f>IFERROR(VLOOKUP(B16,DATA1[],9,0),"")</f>
        <v>400000</v>
      </c>
      <c r="F16" s="10">
        <f>IFERROR(VLOOKUP(B16,DATA1[],4,0),"")</f>
        <v>0.12</v>
      </c>
      <c r="G16" s="10">
        <f>IFERROR(VLOOKUP(B16,DATA1[],5,0),"")</f>
        <v>1</v>
      </c>
      <c r="H16" s="10">
        <f>IFERROR(VLOOKUP(B16,DATA1[],6,0),"")</f>
        <v>0.12</v>
      </c>
      <c r="I16" s="11" t="str">
        <f>IFERROR(VLOOKUP(B16,DATA1[],11,0),"")</f>
        <v>A2</v>
      </c>
      <c r="J16" s="12" t="str">
        <f>IFERROR(VLOOKUP(B16,DATA1[],12,0),"")</f>
        <v>A2</v>
      </c>
      <c r="K16" s="12" t="str">
        <f>IFERROR(VLOOKUP(B16,DATA1[],7,0),"")</f>
        <v>Trimestre Vencido</v>
      </c>
      <c r="L16" s="12" t="str">
        <f>IFERROR(VLOOKUP(B16,DATA1[],8,0),"")</f>
        <v>179 DIAS</v>
      </c>
      <c r="M16" s="12" t="str">
        <f>IFERROR(VLOOKUP(B16,DATA1[],10,0),"")</f>
        <v>BNCI</v>
      </c>
      <c r="N16"/>
    </row>
    <row r="17" spans="2:14" ht="15">
      <c r="B17" s="24" t="s">
        <v>31</v>
      </c>
      <c r="C17" s="25" t="str">
        <f>IFERROR(VLOOKUP(B17,DATA1[],2,0),"")</f>
        <v>Papeles Comerciales</v>
      </c>
      <c r="D17" s="12" t="str">
        <f>IFERROR(VLOOKUP(B17,DATA1[],3,0),"")</f>
        <v>Indexada</v>
      </c>
      <c r="E17" s="9">
        <f>IFERROR(VLOOKUP(B17,DATA1[],9,0),"")</f>
        <v>1000000</v>
      </c>
      <c r="F17" s="10">
        <f>IFERROR(VLOOKUP(B17,DATA1[],4,0),"")</f>
        <v>0.12</v>
      </c>
      <c r="G17" s="10">
        <f>IFERROR(VLOOKUP(B17,DATA1[],5,0),"")</f>
        <v>1</v>
      </c>
      <c r="H17" s="10">
        <f>IFERROR(VLOOKUP(B17,DATA1[],6,0),"")</f>
        <v>0.12</v>
      </c>
      <c r="I17" s="11" t="str">
        <f>IFERROR(VLOOKUP(B17,DATA1[],11,0),"")</f>
        <v>A1</v>
      </c>
      <c r="J17" s="12" t="str">
        <f>IFERROR(VLOOKUP(B17,DATA1[],12,0),"")</f>
        <v>A1</v>
      </c>
      <c r="K17" s="12" t="str">
        <f>IFERROR(VLOOKUP(B17,DATA1[],7,0),"")</f>
        <v>Mes Vencido</v>
      </c>
      <c r="L17" s="12" t="str">
        <f>IFERROR(VLOOKUP(B17,DATA1[],8,0),"")</f>
        <v>112 DIAS</v>
      </c>
      <c r="M17" s="12" t="str">
        <f>IFERROR(VLOOKUP(B17,DATA1[],10,0),"")</f>
        <v>Fivenca</v>
      </c>
      <c r="N17"/>
    </row>
    <row r="18" spans="2:14" ht="15">
      <c r="B18" s="24" t="s">
        <v>36</v>
      </c>
      <c r="C18" s="25" t="str">
        <f>IFERROR(VLOOKUP(B18,DATA1[],2,0),"")</f>
        <v>Papeles Comerciales</v>
      </c>
      <c r="D18" s="12" t="str">
        <f>IFERROR(VLOOKUP(B18,DATA1[],3,0),"")</f>
        <v>Indexada</v>
      </c>
      <c r="E18" s="9">
        <f>IFERROR(VLOOKUP(B18,DATA1[],9,0),"")</f>
        <v>800000</v>
      </c>
      <c r="F18" s="10">
        <f>IFERROR(VLOOKUP(B18,DATA1[],4,0),"")</f>
        <v>0.13</v>
      </c>
      <c r="G18" s="10">
        <f>IFERROR(VLOOKUP(B18,DATA1[],5,0),"")</f>
        <v>1</v>
      </c>
      <c r="H18" s="10">
        <f>IFERROR(VLOOKUP(B18,DATA1[],6,0),"")</f>
        <v>0.13</v>
      </c>
      <c r="I18" s="11" t="str">
        <f>IFERROR(VLOOKUP(B18,DATA1[],11,0),"")</f>
        <v>A3</v>
      </c>
      <c r="J18" s="12" t="str">
        <f>IFERROR(VLOOKUP(B18,DATA1[],12,0),"")</f>
        <v>A3</v>
      </c>
      <c r="K18" s="12" t="str">
        <f>IFERROR(VLOOKUP(B18,DATA1[],7,0),"")</f>
        <v>Trimestre Vencido</v>
      </c>
      <c r="L18" s="12" t="str">
        <f>IFERROR(VLOOKUP(B18,DATA1[],8,0),"")</f>
        <v xml:space="preserve">120 DIAS </v>
      </c>
      <c r="M18" s="12" t="str">
        <f>IFERROR(VLOOKUP(B18,DATA1[],10,0),"")</f>
        <v>Grupo Italcapital</v>
      </c>
      <c r="N18"/>
    </row>
    <row r="19" spans="2:14" ht="15">
      <c r="B19" s="24" t="s">
        <v>40</v>
      </c>
      <c r="C19" s="25" t="str">
        <f>IFERROR(VLOOKUP(B19,DATA1[],2,0),"")</f>
        <v>Papeles Comerciales</v>
      </c>
      <c r="D19" s="12" t="str">
        <f>IFERROR(VLOOKUP(B19,DATA1[],3,0),"")</f>
        <v>Moneda Extranejra</v>
      </c>
      <c r="E19" s="9">
        <f>IFERROR(VLOOKUP(B19,DATA1[],9,0),"")</f>
        <v>400000</v>
      </c>
      <c r="F19" s="10">
        <f>IFERROR(VLOOKUP(B19,DATA1[],4,0),"")</f>
        <v>0.13</v>
      </c>
      <c r="G19" s="10">
        <f>IFERROR(VLOOKUP(B19,DATA1[],5,0),"")</f>
        <v>1</v>
      </c>
      <c r="H19" s="10">
        <f>IFERROR(VLOOKUP(B19,DATA1[],6,0),"")</f>
        <v>0.13</v>
      </c>
      <c r="I19" s="11" t="str">
        <f>IFERROR(VLOOKUP(B19,DATA1[],11,0),"")</f>
        <v>A2</v>
      </c>
      <c r="J19" s="12" t="str">
        <f>IFERROR(VLOOKUP(B19,DATA1[],12,0),"")</f>
        <v>A2</v>
      </c>
      <c r="K19" s="12" t="str">
        <f>IFERROR(VLOOKUP(B19,DATA1[],7,0),"")</f>
        <v>Mes Vencido</v>
      </c>
      <c r="L19" s="12" t="str">
        <f>IFERROR(VLOOKUP(B19,DATA1[],8,0),"")</f>
        <v xml:space="preserve">180 DIAS </v>
      </c>
      <c r="M19" s="12" t="str">
        <f>IFERROR(VLOOKUP(B19,DATA1[],10,0),"")</f>
        <v>BNCI</v>
      </c>
      <c r="N19"/>
    </row>
    <row r="20" spans="2:14" ht="15">
      <c r="B20" s="24" t="s">
        <v>45</v>
      </c>
      <c r="C20" s="32" t="str">
        <f>IFERROR(VLOOKUP(B20,DATA1[],2,0),"")</f>
        <v>Papeles Comerciales</v>
      </c>
      <c r="D20" s="33" t="str">
        <f>IFERROR(VLOOKUP(B20,DATA1[],3,0),"")</f>
        <v>Indexada</v>
      </c>
      <c r="E20" s="34">
        <f>IFERROR(VLOOKUP(B20,DATA1[],9,0),"")</f>
        <v>500000</v>
      </c>
      <c r="F20" s="35">
        <f>IFERROR(VLOOKUP(B20,DATA1[],4,0),"")</f>
        <v>0.12</v>
      </c>
      <c r="G20" s="35">
        <f>IFERROR(VLOOKUP(B20,DATA1[],5,0),"")</f>
        <v>1</v>
      </c>
      <c r="H20" s="35">
        <f>IFERROR(VLOOKUP(B20,DATA1[],6,0),"")</f>
        <v>0.12</v>
      </c>
      <c r="I20" s="36" t="str">
        <f>IFERROR(VLOOKUP(B20,DATA1[],11,0),"")</f>
        <v>A1</v>
      </c>
      <c r="J20" s="33" t="str">
        <f>IFERROR(VLOOKUP(B20,DATA1[],12,0),"")</f>
        <v>A1</v>
      </c>
      <c r="K20" s="33" t="str">
        <f>IFERROR(VLOOKUP(B20,DATA1[],7,0),"")</f>
        <v>Mes Vencido</v>
      </c>
      <c r="L20" s="33" t="str">
        <f>IFERROR(VLOOKUP(B20,DATA1[],8,0),"")</f>
        <v>360 DIAS</v>
      </c>
      <c r="M20" s="33" t="str">
        <f>IFERROR(VLOOKUP(B20,DATA1[],10,0),"")</f>
        <v>Multiplicas</v>
      </c>
      <c r="N20"/>
    </row>
    <row r="21" spans="2:14" ht="15">
      <c r="B21" s="26" t="s">
        <v>37</v>
      </c>
      <c r="C21" s="32" t="str">
        <f>IFERROR(VLOOKUP(B21,DATA1[],2,0),"")</f>
        <v/>
      </c>
      <c r="D21" s="33" t="str">
        <f>IFERROR(VLOOKUP(B21,DATA1[],3,0),"")</f>
        <v/>
      </c>
      <c r="E21" s="34" t="str">
        <f>IFERROR(VLOOKUP(B21,DATA1[],9,0),"")</f>
        <v/>
      </c>
      <c r="F21" s="35" t="str">
        <f>IFERROR(VLOOKUP(B21,DATA1[],4,0),"")</f>
        <v/>
      </c>
      <c r="G21" s="35" t="str">
        <f>IFERROR(VLOOKUP(B21,DATA1[],5,0),"")</f>
        <v/>
      </c>
      <c r="H21" s="35" t="str">
        <f>IFERROR(VLOOKUP(B21,DATA1[],6,0),"")</f>
        <v/>
      </c>
      <c r="I21" s="36" t="str">
        <f>IFERROR(VLOOKUP(B21,DATA1[],11,0),"")</f>
        <v/>
      </c>
      <c r="J21" s="33" t="str">
        <f>IFERROR(VLOOKUP(B21,DATA1[],12,0),"")</f>
        <v/>
      </c>
      <c r="K21" s="33" t="str">
        <f>IFERROR(VLOOKUP(B21,DATA1[],7,0),"")</f>
        <v/>
      </c>
      <c r="L21" s="33" t="str">
        <f>IFERROR(VLOOKUP(B21,DATA1[],8,0),"")</f>
        <v/>
      </c>
      <c r="M21" s="33" t="str">
        <f>IFERROR(VLOOKUP(B21,DATA1[],10,0),"")</f>
        <v/>
      </c>
      <c r="N21"/>
    </row>
    <row r="22" spans="2:14" ht="15">
      <c r="C22" s="43" t="str">
        <f>IFERROR(VLOOKUP(#REF!,DATA1[],2,0),"")</f>
        <v/>
      </c>
      <c r="D22" s="44" t="str">
        <f>IFERROR(VLOOKUP(#REF!,DATA1[],3,0),"")</f>
        <v/>
      </c>
      <c r="E22" s="45" t="str">
        <f>IFERROR(VLOOKUP(#REF!,DATA1[],9,0),"")</f>
        <v/>
      </c>
      <c r="F22" s="46" t="str">
        <f>IFERROR(VLOOKUP(#REF!,DATA1[],4,0),"")</f>
        <v/>
      </c>
      <c r="G22" s="46" t="str">
        <f>IFERROR(VLOOKUP(#REF!,DATA1[],5,0),"")</f>
        <v/>
      </c>
      <c r="H22" s="46" t="str">
        <f>IFERROR(VLOOKUP(#REF!,DATA1[],6,0),"")</f>
        <v/>
      </c>
      <c r="I22" s="47" t="str">
        <f>IFERROR(VLOOKUP(#REF!,DATA1[],11,0),"")</f>
        <v/>
      </c>
      <c r="J22" s="44" t="str">
        <f>IFERROR(VLOOKUP(#REF!,DATA1[],12,0),"")</f>
        <v/>
      </c>
      <c r="K22" s="44" t="str">
        <f>IFERROR(VLOOKUP(#REF!,DATA1[],7,0),"")</f>
        <v/>
      </c>
      <c r="L22" s="44" t="str">
        <f>IFERROR(VLOOKUP(#REF!,DATA1[],8,0),"")</f>
        <v/>
      </c>
      <c r="M22" s="44" t="str">
        <f>IFERROR(VLOOKUP(#REF!,DATA1[],10,0),"")</f>
        <v/>
      </c>
      <c r="N22"/>
    </row>
    <row r="23" spans="2:14" s="48" customFormat="1" ht="15">
      <c r="B23" s="50" t="s">
        <v>28</v>
      </c>
      <c r="C23" s="50"/>
      <c r="D23" s="39" t="str">
        <f>IFERROR(VLOOKUP(#REF!,DATA1[],3,0),"")</f>
        <v/>
      </c>
      <c r="E23" s="40" t="str">
        <f>IFERROR(VLOOKUP(#REF!,DATA1[],9,0),"")</f>
        <v/>
      </c>
      <c r="F23" s="41" t="str">
        <f>IFERROR(VLOOKUP(#REF!,DATA1[],4,0),"")</f>
        <v/>
      </c>
      <c r="G23" s="41" t="str">
        <f>IFERROR(VLOOKUP(#REF!,DATA1[],5,0),"")</f>
        <v/>
      </c>
      <c r="H23" s="41" t="str">
        <f>IFERROR(VLOOKUP(#REF!,DATA1[],6,0),"")</f>
        <v/>
      </c>
      <c r="I23" s="42" t="str">
        <f>IFERROR(VLOOKUP(#REF!,DATA1[],11,0),"")</f>
        <v/>
      </c>
      <c r="J23" s="39" t="str">
        <f>IFERROR(VLOOKUP(#REF!,DATA1[],12,0),"")</f>
        <v/>
      </c>
      <c r="K23" s="39" t="str">
        <f>IFERROR(VLOOKUP(#REF!,DATA1[],7,0),"")</f>
        <v/>
      </c>
      <c r="L23" s="39" t="str">
        <f>IFERROR(VLOOKUP(#REF!,DATA1[],8,0),"")</f>
        <v/>
      </c>
      <c r="M23" s="39" t="str">
        <f>IFERROR(VLOOKUP(#REF!,DATA1[],10,0),"")</f>
        <v/>
      </c>
      <c r="N23" s="49"/>
    </row>
    <row r="24" spans="2:14" ht="15">
      <c r="N24"/>
    </row>
    <row r="25" spans="2:14" ht="15">
      <c r="C25" s="27" t="str">
        <f>IFERROR(VLOOKUP(#REF!,DATA1[],2,0),"")</f>
        <v/>
      </c>
      <c r="D25" s="28" t="str">
        <f>IFERROR(VLOOKUP(#REF!,DATA1[],3,0),"")</f>
        <v/>
      </c>
      <c r="E25" s="29" t="str">
        <f>IFERROR(VLOOKUP(#REF!,DATA1[],9,0),"")</f>
        <v/>
      </c>
      <c r="F25" s="30" t="str">
        <f>IFERROR(VLOOKUP(#REF!,DATA1[],4,0),"")</f>
        <v/>
      </c>
      <c r="G25" s="30" t="str">
        <f>IFERROR(VLOOKUP(#REF!,DATA1[],5,0),"")</f>
        <v/>
      </c>
      <c r="H25" s="30" t="str">
        <f>IFERROR(VLOOKUP(#REF!,DATA1[],6,0),"")</f>
        <v/>
      </c>
      <c r="I25" s="31" t="str">
        <f>IFERROR(VLOOKUP(#REF!,DATA1[],11,0),"")</f>
        <v/>
      </c>
      <c r="J25" s="28" t="str">
        <f>IFERROR(VLOOKUP(#REF!,DATA1[],12,0),"")</f>
        <v/>
      </c>
      <c r="K25" s="28" t="str">
        <f>IFERROR(VLOOKUP(#REF!,DATA1[],7,0),"")</f>
        <v/>
      </c>
      <c r="L25" s="28" t="str">
        <f>IFERROR(VLOOKUP(#REF!,DATA1[],8,0),"")</f>
        <v/>
      </c>
      <c r="M25" s="28" t="str">
        <f>IFERROR(VLOOKUP(#REF!,DATA1[],10,0),"")</f>
        <v/>
      </c>
      <c r="N25"/>
    </row>
    <row r="26" spans="2:14" ht="15">
      <c r="N26"/>
    </row>
    <row r="28" spans="2:14" ht="15">
      <c r="N28"/>
    </row>
    <row r="29" spans="2:14" ht="15">
      <c r="B29"/>
      <c r="N29"/>
    </row>
    <row r="30" spans="2:14" ht="15">
      <c r="N30"/>
    </row>
    <row r="31" spans="2:14" ht="15">
      <c r="N31"/>
    </row>
    <row r="33" spans="2:14" ht="15">
      <c r="N33"/>
    </row>
    <row r="34" spans="2:14" ht="15">
      <c r="N34"/>
    </row>
    <row r="36" spans="2:14" ht="15">
      <c r="B36"/>
    </row>
  </sheetData>
  <mergeCells count="2">
    <mergeCell ref="C8:D8"/>
    <mergeCell ref="B23:C23"/>
  </mergeCells>
  <pageMargins left="0.7" right="0.7" top="0.75" bottom="0.75" header="0.3" footer="0.3"/>
  <pageSetup paperSize="9" orientation="portrait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Valores en Colocación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Colina Amaricua</dc:creator>
  <cp:lastModifiedBy>Luis Herrera</cp:lastModifiedBy>
  <dcterms:created xsi:type="dcterms:W3CDTF">2025-07-16T15:28:00Z</dcterms:created>
  <dcterms:modified xsi:type="dcterms:W3CDTF">2026-05-31T20:33:35Z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C51D34D401F34BF29D9237CEF15D6FE2_13</vt:lpwstr>
  </property>
  <property fmtid="{D5CDD505-2E9C-101B-9397-08002B2CF9AE}" pid="3" name="KSOProductBuildVer">
    <vt:lpwstr>3082-12.2.0.21931</vt:lpwstr>
  </property>
</Properties>
</file>