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slicers/slicer1.xml" ContentType="application/vnd.ms-excel.slicer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\\192.168.1.61\oferta\COMPARTIDA OP\Compartida OP\VALORES EN COLOCACIÓN\2026\SEMANA (43) 19-10 AL 23-10-2026\"/>
    </mc:Choice>
  </mc:AlternateContent>
  <xr:revisionPtr revIDLastSave="0" documentId="13_ncr:1_{8E359948-A62E-46C3-98FA-4F65972DB991}" xr6:coauthVersionLast="47" xr6:coauthVersionMax="47" xr10:uidLastSave="{00000000-0000-0000-0000-000000000000}"/>
  <bookViews>
    <workbookView xWindow="-120" yWindow="-120" windowWidth="21840" windowHeight="13140" firstSheet="1" activeTab="1" xr2:uid="{00000000-000D-0000-FFFF-FFFF00000000}"/>
  </bookViews>
  <sheets>
    <sheet name="DATA" sheetId="1" state="hidden" r:id="rId1"/>
    <sheet name="Valores en Colocación" sheetId="2" r:id="rId2"/>
  </sheets>
  <definedNames>
    <definedName name="SegmentaciónDeDatos_Moneda">#N/A</definedName>
  </definedNames>
  <calcPr calcId="191029"/>
  <pivotCaches>
    <pivotCache cacheId="0" r:id="rId3"/>
  </pivotCaches>
  <extLst>
    <ext xmlns:x14="http://schemas.microsoft.com/office/spreadsheetml/2009/9/main" uri="{BBE1A952-AA13-448e-AADC-164F8A28A991}">
      <x14:slicerCaches>
        <x14:slicerCache r:id="rId4"/>
      </x14:slicerCaches>
    </ex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" i="2" l="1"/>
  <c r="D10" i="2"/>
  <c r="C32" i="2"/>
  <c r="D32" i="2"/>
  <c r="E32" i="2"/>
  <c r="F32" i="2"/>
  <c r="G32" i="2"/>
  <c r="H32" i="2"/>
  <c r="I32" i="2"/>
  <c r="J32" i="2"/>
  <c r="K32" i="2"/>
  <c r="L32" i="2"/>
  <c r="M32" i="2"/>
  <c r="C31" i="2"/>
  <c r="D31" i="2"/>
  <c r="E31" i="2"/>
  <c r="F31" i="2"/>
  <c r="G31" i="2"/>
  <c r="H31" i="2"/>
  <c r="I31" i="2"/>
  <c r="J31" i="2"/>
  <c r="K31" i="2"/>
  <c r="L31" i="2"/>
  <c r="M31" i="2"/>
  <c r="C29" i="2"/>
  <c r="D29" i="2"/>
  <c r="E29" i="2"/>
  <c r="F29" i="2"/>
  <c r="G29" i="2"/>
  <c r="H29" i="2"/>
  <c r="I29" i="2"/>
  <c r="J29" i="2"/>
  <c r="K29" i="2"/>
  <c r="L29" i="2"/>
  <c r="M29" i="2"/>
  <c r="C30" i="2"/>
  <c r="D30" i="2"/>
  <c r="E30" i="2"/>
  <c r="F30" i="2"/>
  <c r="G30" i="2"/>
  <c r="H30" i="2"/>
  <c r="I30" i="2"/>
  <c r="J30" i="2"/>
  <c r="K30" i="2"/>
  <c r="L30" i="2"/>
  <c r="M30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C28" i="2"/>
  <c r="D28" i="2"/>
  <c r="E28" i="2"/>
  <c r="F28" i="2"/>
  <c r="G28" i="2"/>
  <c r="H28" i="2"/>
  <c r="I28" i="2"/>
  <c r="J28" i="2"/>
  <c r="K28" i="2"/>
  <c r="L28" i="2"/>
  <c r="E27" i="2" l="1"/>
  <c r="F27" i="2"/>
  <c r="G27" i="2"/>
  <c r="H27" i="2"/>
  <c r="I27" i="2"/>
  <c r="J27" i="2"/>
  <c r="K27" i="2"/>
  <c r="L27" i="2"/>
  <c r="D27" i="2"/>
  <c r="C27" i="2"/>
  <c r="C26" i="2" l="1"/>
  <c r="D26" i="2"/>
  <c r="E26" i="2"/>
  <c r="F26" i="2"/>
  <c r="G26" i="2"/>
  <c r="H26" i="2"/>
  <c r="I26" i="2"/>
  <c r="J26" i="2"/>
  <c r="K26" i="2"/>
  <c r="L26" i="2"/>
  <c r="C25" i="2"/>
  <c r="D25" i="2"/>
  <c r="E25" i="2"/>
  <c r="F25" i="2"/>
  <c r="G25" i="2"/>
  <c r="H25" i="2"/>
  <c r="I25" i="2"/>
  <c r="J25" i="2"/>
  <c r="K25" i="2"/>
  <c r="L25" i="2"/>
  <c r="C24" i="2"/>
  <c r="D24" i="2"/>
  <c r="E24" i="2"/>
  <c r="F24" i="2"/>
  <c r="G24" i="2"/>
  <c r="H24" i="2"/>
  <c r="I24" i="2"/>
  <c r="J24" i="2"/>
  <c r="K24" i="2"/>
  <c r="L24" i="2"/>
  <c r="C23" i="2"/>
  <c r="D23" i="2"/>
  <c r="E23" i="2"/>
  <c r="F23" i="2"/>
  <c r="G23" i="2"/>
  <c r="H23" i="2"/>
  <c r="I23" i="2"/>
  <c r="J23" i="2"/>
  <c r="K23" i="2"/>
  <c r="L23" i="2"/>
  <c r="C22" i="2" l="1"/>
  <c r="D22" i="2"/>
  <c r="E22" i="2"/>
  <c r="F22" i="2"/>
  <c r="G22" i="2"/>
  <c r="H22" i="2"/>
  <c r="I22" i="2"/>
  <c r="J22" i="2"/>
  <c r="K22" i="2"/>
  <c r="L22" i="2"/>
  <c r="C20" i="2" l="1"/>
  <c r="D19" i="2"/>
  <c r="D20" i="2"/>
  <c r="E19" i="2"/>
  <c r="E20" i="2"/>
  <c r="F19" i="2"/>
  <c r="F20" i="2"/>
  <c r="G19" i="2"/>
  <c r="G20" i="2"/>
  <c r="H19" i="2"/>
  <c r="H20" i="2"/>
  <c r="I19" i="2"/>
  <c r="I20" i="2"/>
  <c r="J19" i="2"/>
  <c r="J20" i="2"/>
  <c r="K19" i="2"/>
  <c r="K20" i="2"/>
  <c r="L19" i="2"/>
  <c r="L20" i="2"/>
  <c r="C21" i="2" l="1"/>
  <c r="D21" i="2"/>
  <c r="E21" i="2"/>
  <c r="F21" i="2"/>
  <c r="G21" i="2"/>
  <c r="H21" i="2"/>
  <c r="I21" i="2"/>
  <c r="J21" i="2"/>
  <c r="K21" i="2"/>
  <c r="L21" i="2"/>
  <c r="D16" i="2" l="1"/>
  <c r="D17" i="2"/>
  <c r="D18" i="2"/>
  <c r="D9" i="2" l="1"/>
  <c r="C19" i="2"/>
  <c r="C16" i="2" l="1"/>
  <c r="C17" i="2"/>
  <c r="C18" i="2"/>
  <c r="E16" i="2"/>
  <c r="E17" i="2"/>
  <c r="E18" i="2"/>
  <c r="F16" i="2"/>
  <c r="F17" i="2"/>
  <c r="F18" i="2"/>
  <c r="G16" i="2"/>
  <c r="G17" i="2"/>
  <c r="G18" i="2"/>
  <c r="H16" i="2"/>
  <c r="H17" i="2"/>
  <c r="H18" i="2"/>
  <c r="I16" i="2"/>
  <c r="I17" i="2"/>
  <c r="I18" i="2"/>
  <c r="J16" i="2"/>
  <c r="J17" i="2"/>
  <c r="J18" i="2"/>
  <c r="K16" i="2"/>
  <c r="K17" i="2"/>
  <c r="K18" i="2"/>
  <c r="L16" i="2"/>
  <c r="L17" i="2"/>
  <c r="L18" i="2"/>
</calcChain>
</file>

<file path=xl/sharedStrings.xml><?xml version="1.0" encoding="utf-8"?>
<sst xmlns="http://schemas.openxmlformats.org/spreadsheetml/2006/main" count="174" uniqueCount="72">
  <si>
    <t xml:space="preserve">Empresa </t>
  </si>
  <si>
    <t>Instrumento</t>
  </si>
  <si>
    <t>Moneda</t>
  </si>
  <si>
    <t>Tasa de Rendimiento</t>
  </si>
  <si>
    <t>Precio</t>
  </si>
  <si>
    <t>Tasa de Interés</t>
  </si>
  <si>
    <t>Periodicidad de Pago</t>
  </si>
  <si>
    <t>Plazo de Serie o Emisión</t>
  </si>
  <si>
    <t>Monto</t>
  </si>
  <si>
    <t>Casa de Bolsa</t>
  </si>
  <si>
    <t>1era Calificación de Riesgo</t>
  </si>
  <si>
    <t>2da Calificación de Riesgo</t>
  </si>
  <si>
    <t>Indexada</t>
  </si>
  <si>
    <t>Papeles Comerciales</t>
  </si>
  <si>
    <t xml:space="preserve">180 DIAS </t>
  </si>
  <si>
    <t>Moneda Extranjera</t>
  </si>
  <si>
    <t>A1</t>
  </si>
  <si>
    <t>Monto en circulación</t>
  </si>
  <si>
    <t>Bolívares</t>
  </si>
  <si>
    <t>Emisiones</t>
  </si>
  <si>
    <t>Tipo de Emisión</t>
  </si>
  <si>
    <t>Monto Autorizado</t>
  </si>
  <si>
    <t>Tasa de Interes</t>
  </si>
  <si>
    <r>
      <rPr>
        <b/>
        <sz val="10"/>
        <color theme="0"/>
        <rFont val="Calibri"/>
        <family val="2"/>
        <scheme val="minor"/>
      </rPr>
      <t>1</t>
    </r>
    <r>
      <rPr>
        <b/>
        <vertAlign val="superscript"/>
        <sz val="10"/>
        <color theme="0"/>
        <rFont val="Calibri"/>
        <family val="2"/>
        <scheme val="minor"/>
      </rPr>
      <t>era</t>
    </r>
    <r>
      <rPr>
        <b/>
        <sz val="10"/>
        <color theme="0"/>
        <rFont val="Calibri"/>
        <family val="2"/>
        <scheme val="minor"/>
      </rPr>
      <t xml:space="preserve"> Calificación de Riesgo</t>
    </r>
  </si>
  <si>
    <r>
      <rPr>
        <b/>
        <sz val="10"/>
        <color theme="0"/>
        <rFont val="Calibri"/>
        <family val="2"/>
        <scheme val="minor"/>
      </rPr>
      <t>2</t>
    </r>
    <r>
      <rPr>
        <b/>
        <vertAlign val="superscript"/>
        <sz val="10"/>
        <color theme="0"/>
        <rFont val="Calibri"/>
        <family val="2"/>
        <scheme val="minor"/>
      </rPr>
      <t>da</t>
    </r>
    <r>
      <rPr>
        <b/>
        <sz val="10"/>
        <color theme="0"/>
        <rFont val="Calibri"/>
        <family val="2"/>
        <scheme val="minor"/>
      </rPr>
      <t xml:space="preserve"> Calificación de Riesgo</t>
    </r>
  </si>
  <si>
    <t>Periodicidad del Pago</t>
  </si>
  <si>
    <t>Plazo de la Emisión o Serie</t>
  </si>
  <si>
    <t>Casa de Bolsa y Sociedades de Corretaje</t>
  </si>
  <si>
    <t>Fuente: Gerencia de Control de Oferta Pública</t>
  </si>
  <si>
    <t>BNCI</t>
  </si>
  <si>
    <t>Trimestre Vencido</t>
  </si>
  <si>
    <t>A3</t>
  </si>
  <si>
    <t>Total general</t>
  </si>
  <si>
    <t>Mes Vencido</t>
  </si>
  <si>
    <t xml:space="preserve">Caja 
Caracas </t>
  </si>
  <si>
    <t>A2</t>
  </si>
  <si>
    <t>HLB valores</t>
  </si>
  <si>
    <t>Steritex C.A. 2026-I</t>
  </si>
  <si>
    <t>Mercantil Merinvest</t>
  </si>
  <si>
    <t>Corporación Vnet, C.A. 2025-IV</t>
  </si>
  <si>
    <t>Procesadora Marsoca, C.A. 2025-III</t>
  </si>
  <si>
    <t xml:space="preserve">119 DIAS </t>
  </si>
  <si>
    <t>Al Vencimineto</t>
  </si>
  <si>
    <t>Corporación Vnet, C.A. 2025-V</t>
  </si>
  <si>
    <t>-</t>
  </si>
  <si>
    <t xml:space="preserve">Obligaciones </t>
  </si>
  <si>
    <t>General de Alimentos Nisa, C.A. 2026</t>
  </si>
  <si>
    <t xml:space="preserve">90 DIAS </t>
  </si>
  <si>
    <t>Corporación Grupo Químico, C.A. 2025-I</t>
  </si>
  <si>
    <t>Solfin</t>
  </si>
  <si>
    <t>Pivca Promotera de Inversiones y Valores, C.A. 2026-I</t>
  </si>
  <si>
    <t xml:space="preserve">1080 DIAS </t>
  </si>
  <si>
    <t>Corporación Fibex Telecom, C.A. 2026</t>
  </si>
  <si>
    <t>Inversiones El Palmeral, C.A. 2025-I</t>
  </si>
  <si>
    <t xml:space="preserve">100 DIAS </t>
  </si>
  <si>
    <t>Eleva Valor, C.A. 2026-I</t>
  </si>
  <si>
    <t>720 DIAS</t>
  </si>
  <si>
    <t>Statera</t>
  </si>
  <si>
    <t xml:space="preserve"> - </t>
  </si>
  <si>
    <t>Alice Naumáticos de Venezuela, C.A. 2026-I</t>
  </si>
  <si>
    <t xml:space="preserve">120 DIAS </t>
  </si>
  <si>
    <t>Desarrollos Tecnologicos Ridery, C.A. 2026-I</t>
  </si>
  <si>
    <t>Programa de Pagarés Bursátiles</t>
  </si>
  <si>
    <t>181 DIAS</t>
  </si>
  <si>
    <t>Fivenca</t>
  </si>
  <si>
    <t>Corporación Vnet, C.A. 2026</t>
  </si>
  <si>
    <t>Arca Sociedad Titularizadora, C.A. 2026</t>
  </si>
  <si>
    <t>Titulos de Participaciòn</t>
  </si>
  <si>
    <t>Procesadora Marsoca, C.A.2026-II</t>
  </si>
  <si>
    <t>177 DIAS</t>
  </si>
  <si>
    <t>Zoah Inversiones,C.A. 2026</t>
  </si>
  <si>
    <t>102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</si>
</sst>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vertAlign val="superscript"/>
      <sz val="10"/>
      <color theme="0"/>
      <name val="Calibri"/>
      <family val="2"/>
      <scheme val="minor"/>
    </font>
    <font>
      <sz val="10"/>
      <color theme="1"/>
      <name val="Calibri"/>
      <family val="2"/>
    </font>
    <font>
      <sz val="11"/>
      <color theme="1"/>
      <name val="Calibri"/>
      <family val="2"/>
      <charset val="134"/>
      <scheme val="minor"/>
    </font>
    <font>
      <b/>
      <sz val="10"/>
      <color theme="0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theme="0"/>
      <name val="Calibri"/>
      <charset val="134"/>
      <scheme val="minor"/>
    </font>
    <font>
      <sz val="10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</fills>
  <borders count="18">
    <border>
      <left/>
      <right/>
      <top/>
      <bottom/>
      <diagonal/>
    </border>
    <border>
      <left style="medium">
        <color theme="4" tint="0.79995117038483843"/>
      </left>
      <right/>
      <top style="medium">
        <color theme="4" tint="0.79995117038483843"/>
      </top>
      <bottom style="medium">
        <color theme="4" tint="0.79995117038483843"/>
      </bottom>
      <diagonal/>
    </border>
    <border>
      <left/>
      <right style="medium">
        <color theme="4" tint="0.79995117038483843"/>
      </right>
      <top style="medium">
        <color theme="4" tint="0.79995117038483843"/>
      </top>
      <bottom style="medium">
        <color theme="4" tint="0.79995117038483843"/>
      </bottom>
      <diagonal/>
    </border>
    <border>
      <left style="medium">
        <color theme="4" tint="0.79995117038483843"/>
      </left>
      <right style="medium">
        <color theme="4" tint="0.79995117038483843"/>
      </right>
      <top/>
      <bottom style="medium">
        <color theme="4" tint="0.79995117038483843"/>
      </bottom>
      <diagonal/>
    </border>
    <border>
      <left style="medium">
        <color theme="4" tint="0.79995117038483843"/>
      </left>
      <right style="medium">
        <color theme="4" tint="0.79995117038483843"/>
      </right>
      <top style="medium">
        <color theme="4" tint="0.79995117038483843"/>
      </top>
      <bottom style="medium">
        <color theme="4" tint="0.79995117038483843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4" tint="0.39994506668294322"/>
      </left>
      <right/>
      <top/>
      <bottom style="thin">
        <color theme="4" tint="0.39994506668294322"/>
      </bottom>
      <diagonal/>
    </border>
    <border>
      <left/>
      <right/>
      <top/>
      <bottom style="thin">
        <color theme="4" tint="0.39994506668294322"/>
      </bottom>
      <diagonal/>
    </border>
    <border>
      <left/>
      <right style="thin">
        <color theme="4" tint="0.39994506668294322"/>
      </right>
      <top/>
      <bottom style="thin">
        <color theme="4" tint="0.3999450666829432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0" applyFont="1"/>
    <xf numFmtId="0" fontId="0" fillId="0" borderId="3" xfId="0" applyBorder="1" applyAlignment="1">
      <alignment vertical="center"/>
    </xf>
    <xf numFmtId="4" fontId="0" fillId="0" borderId="3" xfId="0" applyNumberFormat="1" applyBorder="1" applyAlignment="1">
      <alignment vertical="center"/>
    </xf>
    <xf numFmtId="0" fontId="0" fillId="2" borderId="4" xfId="0" applyFill="1" applyBorder="1" applyAlignment="1">
      <alignment vertical="center"/>
    </xf>
    <xf numFmtId="4" fontId="0" fillId="2" borderId="4" xfId="0" applyNumberFormat="1" applyFill="1" applyBorder="1" applyAlignment="1">
      <alignment vertical="center"/>
    </xf>
    <xf numFmtId="0" fontId="0" fillId="0" borderId="4" xfId="0" applyBorder="1" applyAlignment="1">
      <alignment vertical="center"/>
    </xf>
    <xf numFmtId="4" fontId="0" fillId="0" borderId="4" xfId="0" applyNumberFormat="1" applyBorder="1" applyAlignment="1">
      <alignment vertical="center"/>
    </xf>
    <xf numFmtId="0" fontId="3" fillId="3" borderId="5" xfId="0" applyFont="1" applyFill="1" applyBorder="1" applyAlignment="1">
      <alignment horizontal="center" vertical="center" wrapText="1"/>
    </xf>
    <xf numFmtId="4" fontId="1" fillId="4" borderId="6" xfId="0" applyNumberFormat="1" applyFont="1" applyFill="1" applyBorder="1" applyAlignment="1">
      <alignment vertical="center"/>
    </xf>
    <xf numFmtId="10" fontId="1" fillId="4" borderId="6" xfId="1" applyNumberFormat="1" applyFont="1" applyFill="1" applyBorder="1" applyAlignment="1">
      <alignment horizontal="center" vertical="center"/>
    </xf>
    <xf numFmtId="4" fontId="1" fillId="4" borderId="6" xfId="0" applyNumberFormat="1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5" borderId="9" xfId="0" applyFont="1" applyFill="1" applyBorder="1" applyAlignment="1">
      <alignment horizontal="center" vertical="center" wrapText="1"/>
    </xf>
    <xf numFmtId="4" fontId="0" fillId="0" borderId="0" xfId="0" applyNumberFormat="1" applyAlignment="1">
      <alignment vertical="center"/>
    </xf>
    <xf numFmtId="10" fontId="0" fillId="0" borderId="0" xfId="0" applyNumberFormat="1" applyAlignment="1">
      <alignment horizontal="center" vertical="center"/>
    </xf>
    <xf numFmtId="0" fontId="1" fillId="4" borderId="6" xfId="0" applyFont="1" applyFill="1" applyBorder="1" applyAlignment="1">
      <alignment vertical="center"/>
    </xf>
    <xf numFmtId="0" fontId="1" fillId="4" borderId="10" xfId="0" applyFont="1" applyFill="1" applyBorder="1" applyAlignment="1">
      <alignment vertical="center"/>
    </xf>
    <xf numFmtId="0" fontId="1" fillId="4" borderId="11" xfId="0" applyFont="1" applyFill="1" applyBorder="1" applyAlignment="1">
      <alignment horizontal="center" vertical="center"/>
    </xf>
    <xf numFmtId="4" fontId="1" fillId="4" borderId="11" xfId="0" applyNumberFormat="1" applyFont="1" applyFill="1" applyBorder="1" applyAlignment="1">
      <alignment vertical="center"/>
    </xf>
    <xf numFmtId="10" fontId="1" fillId="4" borderId="11" xfId="1" applyNumberFormat="1" applyFont="1" applyFill="1" applyBorder="1" applyAlignment="1">
      <alignment horizontal="center" vertical="center"/>
    </xf>
    <xf numFmtId="4" fontId="1" fillId="4" borderId="11" xfId="0" applyNumberFormat="1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7" fillId="4" borderId="6" xfId="0" applyFont="1" applyFill="1" applyBorder="1" applyAlignment="1">
      <alignment vertical="center"/>
    </xf>
    <xf numFmtId="0" fontId="7" fillId="4" borderId="6" xfId="0" applyFont="1" applyFill="1" applyBorder="1" applyAlignment="1">
      <alignment horizontal="center" vertical="center"/>
    </xf>
    <xf numFmtId="4" fontId="7" fillId="4" borderId="6" xfId="0" applyNumberFormat="1" applyFont="1" applyFill="1" applyBorder="1" applyAlignment="1">
      <alignment vertical="center"/>
    </xf>
    <xf numFmtId="10" fontId="7" fillId="4" borderId="6" xfId="1" applyNumberFormat="1" applyFont="1" applyFill="1" applyBorder="1" applyAlignment="1">
      <alignment horizontal="center" vertical="center"/>
    </xf>
    <xf numFmtId="10" fontId="7" fillId="4" borderId="6" xfId="0" applyNumberFormat="1" applyFont="1" applyFill="1" applyBorder="1" applyAlignment="1">
      <alignment horizontal="center" vertical="center"/>
    </xf>
    <xf numFmtId="4" fontId="7" fillId="4" borderId="6" xfId="0" applyNumberFormat="1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vertical="center"/>
    </xf>
    <xf numFmtId="0" fontId="7" fillId="4" borderId="11" xfId="0" applyFont="1" applyFill="1" applyBorder="1" applyAlignment="1">
      <alignment horizontal="center" vertical="center"/>
    </xf>
    <xf numFmtId="4" fontId="7" fillId="4" borderId="11" xfId="0" applyNumberFormat="1" applyFont="1" applyFill="1" applyBorder="1" applyAlignment="1">
      <alignment vertical="center"/>
    </xf>
    <xf numFmtId="10" fontId="7" fillId="4" borderId="11" xfId="0" applyNumberFormat="1" applyFont="1" applyFill="1" applyBorder="1" applyAlignment="1">
      <alignment horizontal="center" vertical="center"/>
    </xf>
    <xf numFmtId="4" fontId="7" fillId="4" borderId="11" xfId="0" applyNumberFormat="1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3" borderId="0" xfId="0" applyFont="1" applyFill="1" applyAlignment="1">
      <alignment horizontal="center" vertical="center" wrapText="1"/>
    </xf>
    <xf numFmtId="0" fontId="10" fillId="0" borderId="6" xfId="0" applyFont="1" applyBorder="1" applyAlignment="1">
      <alignment horizontal="left" vertical="center"/>
    </xf>
    <xf numFmtId="0" fontId="11" fillId="4" borderId="14" xfId="0" applyFont="1" applyFill="1" applyBorder="1" applyAlignment="1">
      <alignment horizontal="left"/>
    </xf>
    <xf numFmtId="0" fontId="4" fillId="0" borderId="12" xfId="0" applyFont="1" applyBorder="1" applyAlignment="1">
      <alignment horizontal="left" vertical="center"/>
    </xf>
    <xf numFmtId="0" fontId="12" fillId="4" borderId="6" xfId="0" applyFont="1" applyFill="1" applyBorder="1" applyAlignment="1">
      <alignment vertical="center"/>
    </xf>
    <xf numFmtId="0" fontId="12" fillId="4" borderId="6" xfId="0" applyFont="1" applyFill="1" applyBorder="1" applyAlignment="1">
      <alignment horizontal="center" vertical="center"/>
    </xf>
    <xf numFmtId="4" fontId="12" fillId="4" borderId="6" xfId="0" applyNumberFormat="1" applyFont="1" applyFill="1" applyBorder="1" applyAlignment="1">
      <alignment vertical="center"/>
    </xf>
    <xf numFmtId="10" fontId="12" fillId="4" borderId="6" xfId="0" applyNumberFormat="1" applyFont="1" applyFill="1" applyBorder="1" applyAlignment="1">
      <alignment horizontal="center" vertical="center"/>
    </xf>
    <xf numFmtId="4" fontId="12" fillId="4" borderId="6" xfId="0" applyNumberFormat="1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left" vertical="center"/>
    </xf>
    <xf numFmtId="4" fontId="12" fillId="4" borderId="11" xfId="0" applyNumberFormat="1" applyFont="1" applyFill="1" applyBorder="1" applyAlignment="1">
      <alignment vertical="center"/>
    </xf>
    <xf numFmtId="10" fontId="12" fillId="4" borderId="11" xfId="0" applyNumberFormat="1" applyFont="1" applyFill="1" applyBorder="1" applyAlignment="1">
      <alignment horizontal="center" vertical="center"/>
    </xf>
    <xf numFmtId="4" fontId="12" fillId="4" borderId="11" xfId="0" applyNumberFormat="1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vertical="center"/>
    </xf>
    <xf numFmtId="0" fontId="12" fillId="4" borderId="15" xfId="0" applyNumberFormat="1" applyFont="1" applyFill="1" applyBorder="1" applyAlignment="1">
      <alignment horizontal="center" vertical="center"/>
    </xf>
    <xf numFmtId="10" fontId="12" fillId="4" borderId="15" xfId="0" applyNumberFormat="1" applyFont="1" applyFill="1" applyBorder="1" applyAlignment="1">
      <alignment horizontal="center" vertical="center"/>
    </xf>
    <xf numFmtId="0" fontId="12" fillId="4" borderId="15" xfId="0" applyNumberFormat="1" applyFont="1" applyFill="1" applyBorder="1" applyAlignment="1">
      <alignment vertical="center"/>
    </xf>
    <xf numFmtId="0" fontId="12" fillId="4" borderId="6" xfId="0" applyNumberFormat="1" applyFont="1" applyFill="1" applyBorder="1" applyAlignment="1">
      <alignment horizontal="center" vertical="center"/>
    </xf>
    <xf numFmtId="0" fontId="12" fillId="4" borderId="11" xfId="0" applyNumberFormat="1" applyFont="1" applyFill="1" applyBorder="1" applyAlignment="1">
      <alignment vertical="center"/>
    </xf>
    <xf numFmtId="0" fontId="12" fillId="4" borderId="11" xfId="0" applyNumberFormat="1" applyFont="1" applyFill="1" applyBorder="1" applyAlignment="1">
      <alignment horizontal="center" vertical="center"/>
    </xf>
    <xf numFmtId="0" fontId="12" fillId="4" borderId="16" xfId="0" applyNumberFormat="1" applyFont="1" applyFill="1" applyBorder="1" applyAlignment="1">
      <alignment horizontal="center" vertical="center"/>
    </xf>
    <xf numFmtId="4" fontId="12" fillId="4" borderId="16" xfId="0" applyNumberFormat="1" applyFont="1" applyFill="1" applyBorder="1" applyAlignment="1">
      <alignment horizontal="center" vertical="center"/>
    </xf>
    <xf numFmtId="0" fontId="12" fillId="4" borderId="17" xfId="0" applyNumberFormat="1" applyFont="1" applyFill="1" applyBorder="1" applyAlignment="1">
      <alignment horizontal="center" vertical="center"/>
    </xf>
    <xf numFmtId="4" fontId="12" fillId="4" borderId="17" xfId="0" applyNumberFormat="1" applyFont="1" applyFill="1" applyBorder="1" applyAlignment="1">
      <alignment vertical="center"/>
    </xf>
    <xf numFmtId="4" fontId="12" fillId="4" borderId="15" xfId="0" applyNumberFormat="1" applyFont="1" applyFill="1" applyBorder="1" applyAlignment="1">
      <alignment vertical="center"/>
    </xf>
    <xf numFmtId="10" fontId="12" fillId="4" borderId="16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64">
    <dxf>
      <font>
        <strike val="0"/>
        <u val="none"/>
        <sz val="10"/>
        <name val="Calibri"/>
        <scheme val="none"/>
      </font>
      <numFmt numFmtId="0" formatCode="General"/>
      <fill>
        <patternFill patternType="solid"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strike val="0"/>
        <u val="none"/>
        <sz val="10"/>
        <name val="Calibri"/>
        <scheme val="none"/>
      </font>
      <numFmt numFmtId="0" formatCode="General"/>
      <fill>
        <patternFill patternType="solid"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strike val="0"/>
        <u val="none"/>
        <sz val="10"/>
        <name val="Calibri"/>
        <scheme val="none"/>
      </font>
      <numFmt numFmtId="0" formatCode="General"/>
      <fill>
        <patternFill patternType="solid"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strike val="0"/>
        <u val="none"/>
        <sz val="10"/>
        <name val="Calibri"/>
        <scheme val="none"/>
      </font>
      <numFmt numFmtId="0" formatCode="General"/>
      <fill>
        <patternFill patternType="solid"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strike val="0"/>
        <u val="none"/>
        <sz val="10"/>
        <name val="Calibri"/>
        <scheme val="none"/>
      </font>
      <numFmt numFmtId="4" formatCode="#,##0.00"/>
      <fill>
        <patternFill patternType="solid"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strike val="0"/>
        <u val="none"/>
        <sz val="10"/>
        <name val="Calibri"/>
        <scheme val="none"/>
      </font>
      <numFmt numFmtId="14" formatCode="0.00%"/>
      <fill>
        <patternFill patternType="solid"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strike val="0"/>
        <u val="none"/>
        <sz val="10"/>
        <name val="Calibri"/>
        <scheme val="none"/>
      </font>
      <numFmt numFmtId="14" formatCode="0.00%"/>
      <fill>
        <patternFill patternType="solid"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strike val="0"/>
        <u val="none"/>
        <sz val="10"/>
        <name val="Calibri"/>
        <scheme val="none"/>
      </font>
      <numFmt numFmtId="14" formatCode="0.00%"/>
      <fill>
        <patternFill patternType="solid"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strike val="0"/>
        <u val="none"/>
        <sz val="10"/>
        <name val="Calibri"/>
        <scheme val="none"/>
      </font>
      <numFmt numFmtId="4" formatCode="#,##0.00"/>
      <fill>
        <patternFill patternType="solid">
          <bgColor theme="0"/>
        </patternFill>
      </fill>
      <alignment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strike val="0"/>
        <u val="none"/>
        <sz val="10"/>
        <name val="Calibri"/>
        <scheme val="none"/>
      </font>
      <numFmt numFmtId="0" formatCode="General"/>
      <fill>
        <patternFill patternType="solid"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strike val="0"/>
        <u val="none"/>
        <sz val="10"/>
        <name val="Calibri"/>
        <scheme val="none"/>
      </font>
      <numFmt numFmtId="0" formatCode="General"/>
      <fill>
        <patternFill patternType="solid">
          <bgColor theme="0"/>
        </patternFill>
      </fill>
      <alignment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alignment vertical="center" textRotation="0" wrapText="0" indent="0" justifyLastLine="0" shrinkToFit="0" readingOrder="0"/>
    </dxf>
    <dxf>
      <border>
        <bottom style="thin">
          <color theme="0"/>
        </bottom>
      </border>
    </dxf>
    <dxf>
      <border>
        <bottom style="thin">
          <color indexed="64"/>
        </bottom>
      </border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>
        <bottom style="thin">
          <color theme="0"/>
        </bottom>
      </border>
    </dxf>
    <dxf>
      <border>
        <bottom style="thin">
          <color indexed="64"/>
        </bottom>
      </border>
    </dxf>
    <dxf>
      <alignment vertical="center"/>
    </dxf>
    <dxf>
      <border>
        <left style="thin">
          <color theme="0"/>
        </left>
        <right style="thin">
          <color theme="0"/>
        </right>
        <vertical style="thin">
          <color theme="0"/>
        </vertical>
        <horizontal style="thin">
          <color theme="0"/>
        </horizontal>
      </border>
    </dxf>
    <dxf>
      <border>
        <bottom style="thin">
          <color theme="0"/>
        </bottom>
      </border>
    </dxf>
    <dxf>
      <border>
        <left/>
        <right/>
        <bottom/>
      </border>
    </dxf>
    <dxf>
      <border>
        <bottom style="thin">
          <color indexed="64"/>
        </bottom>
      </border>
    </dxf>
    <dxf>
      <border>
        <bottom style="thin">
          <color theme="0"/>
        </bottom>
      </border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color theme="0"/>
      </font>
      <fill>
        <patternFill patternType="solid">
          <fgColor indexed="64"/>
          <bgColor theme="3" tint="-0.499984740745262"/>
        </patternFill>
      </fill>
      <alignment horizontal="center" vertical="center" wrapText="1"/>
    </dxf>
    <dxf>
      <font>
        <color theme="0"/>
      </font>
    </dxf>
    <dxf>
      <fill>
        <patternFill patternType="solid">
          <bgColor theme="0"/>
        </patternFill>
      </fill>
    </dxf>
    <dxf>
      <border>
        <bottom style="thin">
          <color theme="0"/>
        </bottom>
      </border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border>
        <bottom style="thin">
          <color auto="1"/>
        </bottom>
      </border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alignment vertical="center"/>
    </dxf>
    <dxf>
      <font>
        <b/>
        <sz val="10"/>
        <color theme="0"/>
      </font>
      <fill>
        <patternFill patternType="solid">
          <bgColor theme="3" tint="-0.499984740745262"/>
        </patternFill>
      </fill>
      <alignment horizontal="center" vertical="center" wrapText="1"/>
    </dxf>
    <dxf>
      <font>
        <color theme="0"/>
      </font>
    </dxf>
    <dxf>
      <fill>
        <patternFill patternType="solid">
          <bgColor theme="0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/>
    </dxf>
    <dxf>
      <alignment horizontal="center" vertical="center" textRotation="0" wrapText="0" indent="0" justifyLastLine="0" shrinkToFit="0" readingOrder="0"/>
    </dxf>
    <dxf>
      <alignment horizontal="center" vertical="center"/>
    </dxf>
    <dxf>
      <alignment horizontal="center" vertical="center" textRotation="0" wrapText="0" indent="0" justifyLastLine="0" shrinkToFit="0" readingOrder="0"/>
    </dxf>
    <dxf>
      <alignment horizontal="center" vertical="center"/>
    </dxf>
    <dxf>
      <numFmt numFmtId="4" formatCode="#,##0.00"/>
      <alignment horizontal="general" vertical="center" textRotation="0" wrapText="0" indent="0" justifyLastLine="0" shrinkToFit="0" readingOrder="0"/>
    </dxf>
    <dxf>
      <numFmt numFmtId="4" formatCode="#,##0.00"/>
      <alignment vertical="center"/>
    </dxf>
    <dxf>
      <alignment horizontal="center" vertical="center" textRotation="0" wrapText="0" indent="0" justifyLastLine="0" shrinkToFit="0" readingOrder="0"/>
    </dxf>
    <dxf>
      <alignment horizontal="center" vertical="center"/>
    </dxf>
    <dxf>
      <alignment horizontal="center" vertical="center" textRotation="0" wrapText="0" indent="0" justifyLastLine="0" shrinkToFit="0" readingOrder="0"/>
    </dxf>
    <dxf>
      <alignment horizontal="center" vertical="center"/>
    </dxf>
    <dxf>
      <numFmt numFmtId="14" formatCode="0.00%"/>
      <alignment horizontal="center" vertical="center" textRotation="0" wrapText="0" indent="0" justifyLastLine="0" shrinkToFit="0" readingOrder="0"/>
    </dxf>
    <dxf>
      <numFmt numFmtId="14" formatCode="0.00%"/>
      <alignment horizontal="center" vertical="center"/>
    </dxf>
    <dxf>
      <numFmt numFmtId="14" formatCode="0.00%"/>
      <alignment horizontal="center" vertical="center" textRotation="0" wrapText="0" indent="0" justifyLastLine="0" shrinkToFit="0" readingOrder="0"/>
    </dxf>
    <dxf>
      <numFmt numFmtId="14" formatCode="0.00%"/>
      <alignment horizontal="center" vertical="center"/>
    </dxf>
    <dxf>
      <numFmt numFmtId="14" formatCode="0.00%"/>
      <alignment horizontal="center" vertical="center" textRotation="0" wrapText="0" indent="0" justifyLastLine="0" shrinkToFit="0" readingOrder="0"/>
    </dxf>
    <dxf>
      <numFmt numFmtId="14" formatCode="0.00%"/>
      <alignment horizontal="center" vertical="center"/>
    </dxf>
    <dxf>
      <alignment horizontal="center" vertical="center" textRotation="0" wrapText="0" indent="0" justifyLastLine="0" shrinkToFit="0" readingOrder="0"/>
    </dxf>
    <dxf>
      <alignment horizontal="center" vertical="center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vertical="center"/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microsoft.com/office/2007/relationships/slicerCache" Target="slicerCaches/slicerCach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1</xdr:row>
      <xdr:rowOff>0</xdr:rowOff>
    </xdr:from>
    <xdr:to>
      <xdr:col>12</xdr:col>
      <xdr:colOff>209550</xdr:colOff>
      <xdr:row>4</xdr:row>
      <xdr:rowOff>133350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104774" y="161925"/>
          <a:ext cx="15039976" cy="619125"/>
          <a:chOff x="566053" y="1"/>
          <a:chExt cx="5559855" cy="704850"/>
        </a:xfrm>
      </xdr:grpSpPr>
      <xdr:sp macro="" textlink="">
        <xdr:nvSpPr>
          <xdr:cNvPr id="3" name="Rectángulo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/>
        </xdr:nvSpPr>
        <xdr:spPr>
          <a:xfrm>
            <a:off x="566053" y="1"/>
            <a:ext cx="5559855" cy="704850"/>
          </a:xfrm>
          <a:prstGeom prst="rect">
            <a:avLst/>
          </a:prstGeom>
          <a:solidFill>
            <a:srgbClr val="122D46"/>
          </a:solidFill>
        </xdr:spPr>
        <xdr:txBody>
          <a:bodyPr wrap="square">
            <a:noAutofit/>
          </a:bodyPr>
          <a:lstStyle>
            <a:defPPr>
              <a:defRPr lang="es-V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s-VE" sz="2800" b="1" kern="1200">
                <a:solidFill>
                  <a:schemeClr val="bg1"/>
                </a:solidFill>
                <a:effectLst>
                  <a:outerShdw blurRad="38100" dist="38100" dir="2700000" algn="tl">
                    <a:srgbClr val="000000">
                      <a:alpha val="43137"/>
                    </a:srgbClr>
                  </a:outerShdw>
                </a:effectLst>
                <a:latin typeface="+mn-lt"/>
                <a:ea typeface="+mn-ea"/>
                <a:cs typeface="+mn-cs"/>
              </a:rPr>
              <a:t>          </a:t>
            </a:r>
            <a:r>
              <a:rPr lang="es-VE" sz="2800" b="1" kern="1200" baseline="0">
                <a:solidFill>
                  <a:schemeClr val="bg1"/>
                </a:solidFill>
                <a:effectLst>
                  <a:outerShdw blurRad="38100" dist="38100" dir="2700000" algn="tl">
                    <a:srgbClr val="000000">
                      <a:alpha val="43137"/>
                    </a:srgbClr>
                  </a:outerShdw>
                </a:effectLst>
                <a:latin typeface="+mn-lt"/>
                <a:ea typeface="+mn-ea"/>
                <a:cs typeface="+mn-cs"/>
              </a:rPr>
              <a:t> </a:t>
            </a:r>
            <a:r>
              <a:rPr lang="es-VE" sz="2800" b="1" kern="1200">
                <a:solidFill>
                  <a:schemeClr val="bg1"/>
                </a:solidFill>
                <a:effectLst>
                  <a:outerShdw blurRad="38100" dist="38100" dir="2700000" algn="tl">
                    <a:srgbClr val="000000">
                      <a:alpha val="43137"/>
                    </a:srgbClr>
                  </a:outerShdw>
                </a:effectLst>
                <a:latin typeface="+mn-lt"/>
                <a:ea typeface="+mn-ea"/>
                <a:cs typeface="+mn-cs"/>
              </a:rPr>
              <a:t> </a:t>
            </a:r>
            <a:r>
              <a:rPr lang="es-VE" sz="3000" b="1" kern="1200">
                <a:solidFill>
                  <a:schemeClr val="bg1"/>
                </a:solidFill>
                <a:effectLst>
                  <a:outerShdw blurRad="38100" dist="38100" dir="2700000" algn="tl">
                    <a:srgbClr val="000000">
                      <a:alpha val="43137"/>
                    </a:srgbClr>
                  </a:outerShdw>
                </a:effectLst>
                <a:latin typeface="+mn-lt"/>
                <a:ea typeface="+mn-ea"/>
                <a:cs typeface="+mn-cs"/>
              </a:rPr>
              <a:t>Valores en Colocación en el Mercado del 19/10/2026 al</a:t>
            </a:r>
            <a:r>
              <a:rPr lang="es-VE" sz="3000" b="1" kern="1200" baseline="0">
                <a:solidFill>
                  <a:schemeClr val="bg1"/>
                </a:solidFill>
                <a:effectLst>
                  <a:outerShdw blurRad="38100" dist="38100" dir="2700000" algn="tl">
                    <a:srgbClr val="000000">
                      <a:alpha val="43137"/>
                    </a:srgbClr>
                  </a:outerShdw>
                </a:effectLst>
                <a:latin typeface="+mn-lt"/>
                <a:ea typeface="+mn-ea"/>
                <a:cs typeface="+mn-cs"/>
              </a:rPr>
              <a:t> 23/10/</a:t>
            </a:r>
            <a:r>
              <a:rPr lang="es-VE" sz="3000" b="1" kern="1200">
                <a:solidFill>
                  <a:schemeClr val="bg1"/>
                </a:solidFill>
                <a:effectLst>
                  <a:outerShdw blurRad="38100" dist="38100" dir="2700000" algn="tl">
                    <a:srgbClr val="000000">
                      <a:alpha val="43137"/>
                    </a:srgbClr>
                  </a:outerShdw>
                </a:effectLst>
                <a:latin typeface="+mn-lt"/>
                <a:ea typeface="+mn-ea"/>
                <a:cs typeface="+mn-cs"/>
              </a:rPr>
              <a:t>2026</a:t>
            </a:r>
            <a:endParaRPr lang="es-VE" sz="30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endParaRPr>
          </a:p>
        </xdr:txBody>
      </xdr:sp>
      <xdr:pic>
        <xdr:nvPicPr>
          <xdr:cNvPr id="4" name="Picture 2" descr="Superintendencia Nacional de Valores. (SUNAVAL) - MPPEFC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6428" b="7371"/>
          <a:stretch>
            <a:fillRect/>
          </a:stretch>
        </xdr:blipFill>
        <xdr:spPr>
          <a:xfrm>
            <a:off x="696281" y="47625"/>
            <a:ext cx="315070" cy="618709"/>
          </a:xfrm>
          <a:prstGeom prst="flowChartConnector">
            <a:avLst/>
          </a:prstGeom>
          <a:noFill/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914399</xdr:colOff>
      <xdr:row>5</xdr:row>
      <xdr:rowOff>95250</xdr:rowOff>
    </xdr:from>
    <xdr:to>
      <xdr:col>12</xdr:col>
      <xdr:colOff>495297</xdr:colOff>
      <xdr:row>8</xdr:row>
      <xdr:rowOff>9525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pSpPr/>
      </xdr:nvGrpSpPr>
      <xdr:grpSpPr>
        <a:xfrm>
          <a:off x="12915899" y="904875"/>
          <a:ext cx="2514598" cy="466725"/>
          <a:chOff x="9553577" y="714015"/>
          <a:chExt cx="1448024" cy="485775"/>
        </a:xfrm>
      </xdr:grpSpPr>
      <xdr:cxnSp macro="">
        <xdr:nvCxnSpPr>
          <xdr:cNvPr id="6" name="Conector: angular 10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CxnSpPr/>
        </xdr:nvCxnSpPr>
        <xdr:spPr>
          <a:xfrm rot="10800000" flipV="1">
            <a:off x="9553577" y="876303"/>
            <a:ext cx="257174" cy="123822"/>
          </a:xfrm>
          <a:prstGeom prst="bentConnector3">
            <a:avLst>
              <a:gd name="adj1" fmla="val 50000"/>
            </a:avLst>
          </a:prstGeom>
          <a:ln>
            <a:solidFill>
              <a:srgbClr val="C00000">
                <a:alpha val="46000"/>
              </a:srgb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 txBox="1"/>
        </xdr:nvSpPr>
        <xdr:spPr>
          <a:xfrm>
            <a:off x="9610951" y="714015"/>
            <a:ext cx="1390650" cy="4857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VE" sz="1000" b="1" baseline="0">
                <a:solidFill>
                  <a:srgbClr val="C00000"/>
                </a:solidFill>
              </a:rPr>
              <a:t>Dar clic </a:t>
            </a:r>
            <a:r>
              <a:rPr lang="es-VE" sz="1000" b="0" baseline="0">
                <a:solidFill>
                  <a:schemeClr val="tx1">
                    <a:lumMod val="85000"/>
                    <a:lumOff val="15000"/>
                  </a:schemeClr>
                </a:solidFill>
              </a:rPr>
              <a:t>para eliminar la selección.</a:t>
            </a:r>
            <a:endParaRPr lang="es-VE" sz="1000" b="0">
              <a:solidFill>
                <a:schemeClr val="tx1">
                  <a:lumMod val="85000"/>
                  <a:lumOff val="15000"/>
                </a:schemeClr>
              </a:solidFill>
            </a:endParaRPr>
          </a:p>
        </xdr:txBody>
      </xdr:sp>
    </xdr:grpSp>
    <xdr:clientData/>
  </xdr:twoCellAnchor>
  <xdr:twoCellAnchor>
    <xdr:from>
      <xdr:col>5</xdr:col>
      <xdr:colOff>495300</xdr:colOff>
      <xdr:row>7</xdr:row>
      <xdr:rowOff>161925</xdr:rowOff>
    </xdr:from>
    <xdr:to>
      <xdr:col>8</xdr:col>
      <xdr:colOff>762000</xdr:colOff>
      <xdr:row>10</xdr:row>
      <xdr:rowOff>47625</xdr:rowOff>
    </xdr:to>
    <xdr:grpSp>
      <xdr:nvGrpSpPr>
        <xdr:cNvPr id="8" name="Grupo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pSpPr/>
      </xdr:nvGrpSpPr>
      <xdr:grpSpPr>
        <a:xfrm>
          <a:off x="7419975" y="1295400"/>
          <a:ext cx="2762250" cy="571500"/>
          <a:chOff x="5572125" y="1200150"/>
          <a:chExt cx="2867025" cy="485775"/>
        </a:xfrm>
      </xdr:grpSpPr>
      <xdr:sp macro="" textlink="">
        <xdr:nvSpPr>
          <xdr:cNvPr id="9" name="Flecha: a la derecha 6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SpPr/>
        </xdr:nvSpPr>
        <xdr:spPr>
          <a:xfrm>
            <a:off x="7896225" y="1200150"/>
            <a:ext cx="542925" cy="457200"/>
          </a:xfrm>
          <a:prstGeom prst="rightArrow">
            <a:avLst/>
          </a:prstGeom>
          <a:solidFill>
            <a:schemeClr val="accent2">
              <a:alpha val="46000"/>
            </a:schemeClr>
          </a:solidFill>
          <a:ln>
            <a:noFill/>
          </a:ln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VE" sz="1100"/>
          </a:p>
        </xdr:txBody>
      </xdr:sp>
      <xdr:sp macro="" textlink="">
        <xdr:nvSpPr>
          <xdr:cNvPr id="10" name="CuadroTexto 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 txBox="1"/>
        </xdr:nvSpPr>
        <xdr:spPr>
          <a:xfrm>
            <a:off x="5572125" y="1200150"/>
            <a:ext cx="2286000" cy="4857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VE" sz="1000">
                <a:solidFill>
                  <a:schemeClr val="tx1"/>
                </a:solidFill>
              </a:rPr>
              <a:t>Para visualizar los</a:t>
            </a:r>
            <a:r>
              <a:rPr lang="es-VE" sz="1000" baseline="0">
                <a:solidFill>
                  <a:schemeClr val="tx1"/>
                </a:solidFill>
              </a:rPr>
              <a:t> valores en colocación por tipo de modena, </a:t>
            </a:r>
            <a:r>
              <a:rPr lang="es-VE" sz="1000" b="1" baseline="0">
                <a:solidFill>
                  <a:srgbClr val="C00000"/>
                </a:solidFill>
              </a:rPr>
              <a:t>haz clic</a:t>
            </a:r>
            <a:r>
              <a:rPr lang="es-VE" sz="1000" baseline="0">
                <a:solidFill>
                  <a:schemeClr val="tx1"/>
                </a:solidFill>
              </a:rPr>
              <a:t>.</a:t>
            </a:r>
            <a:endParaRPr lang="es-VE" sz="1000">
              <a:solidFill>
                <a:schemeClr val="tx1"/>
              </a:solidFill>
            </a:endParaRPr>
          </a:p>
        </xdr:txBody>
      </xdr:sp>
    </xdr:grpSp>
    <xdr:clientData/>
  </xdr:twoCellAnchor>
  <xdr:twoCellAnchor editAs="oneCell">
    <xdr:from>
      <xdr:col>8</xdr:col>
      <xdr:colOff>876300</xdr:colOff>
      <xdr:row>6</xdr:row>
      <xdr:rowOff>66677</xdr:rowOff>
    </xdr:from>
    <xdr:to>
      <xdr:col>10</xdr:col>
      <xdr:colOff>123825</xdr:colOff>
      <xdr:row>11</xdr:row>
      <xdr:rowOff>142876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1" name="Moneda">
              <a:extLst>
                <a:ext uri="{FF2B5EF4-FFF2-40B4-BE49-F238E27FC236}">
                  <a16:creationId xmlns:a16="http://schemas.microsoft.com/office/drawing/2014/main" id="{00000000-0008-0000-0100-00000B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oneda"/>
            </a:graphicData>
          </a:graphic>
        </xdr:graphicFrame>
      </mc:Choice>
      <mc:Fallback xmlns:r="http://schemas.openxmlformats.org/officeDocument/2006/relationships"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601325" y="1038225"/>
              <a:ext cx="1828800" cy="14287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sz="1100"/>
                <a:t>Esta forma representa un segmento.
Los segmentos no se pueden usar en esta versión. Actualice a la versión más reciente de WPS Office.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osimar Carolina Corona Salas" refreshedDate="46311.551639004632" createdVersion="7" refreshedVersion="7" minRefreshableVersion="3" recordCount="16" xr:uid="{00000000-000A-0000-FFFF-FFFF04000000}">
  <cacheSource type="worksheet">
    <worksheetSource name="DATA1"/>
  </cacheSource>
  <cacheFields count="12">
    <cacheField name="Empresa " numFmtId="0">
      <sharedItems containsBlank="1" count="111">
        <s v="Steritex C.A. 2026-I"/>
        <s v="Corporación Vnet, C.A. 2025-IV"/>
        <s v="Procesadora Marsoca, C.A. 2025-III"/>
        <s v="Corporación Vnet, C.A. 2025-V"/>
        <s v="General de Alimentos Nisa, C.A. 2026"/>
        <s v="Corporación Grupo Químico, C.A. 2025-I"/>
        <s v="Pivca Promotera de Inversiones y Valores, C.A. 2026-I"/>
        <s v="Corporación Fibex Telecom, C.A. 2026"/>
        <s v="Inversiones El Palmeral, C.A. 2025-I"/>
        <s v="Eleva Valor, C.A. 2026-I"/>
        <s v="Alice Naumáticos de Venezuela, C.A. 2026-I"/>
        <s v="Desarrollos Tecnologicos Ridery, C.A. 2026-I"/>
        <s v="Corporación Vnet, C.A. 2026"/>
        <s v="Arca Sociedad Titularizadora, C.A. 2026"/>
        <s v="Procesadora Marsoca, C.A.2026-II"/>
        <s v="Zoah Inversiones,C.A. 2026"/>
        <m u="1"/>
        <s v="Arca Sociedad Titularizadora, C.A. 2025" u="1"/>
        <s v="Pivca Promotora de Inversiones y Valores, C.A." u="1"/>
        <s v="CAPSUVEN PHARMA LABS, C.A" u="1"/>
        <s v="Pivca Promotora de Inversiones y Valores, C.A. 2026-I" u="1"/>
        <s v="Pivca Promotora de Inversiones y Valores, C.A. 2025-I" u="1"/>
        <s v="Quoota Capital, C.A. 2026-I" u="1"/>
        <s v="Inversiones Torrefacción Del Café, C.A. 2026" u="1"/>
        <s v="Pasteurizadora Táchira, C.A. 2024" u="1"/>
        <s v="FERRELECTRICAS LA TRINIDAD, C.A. 2026-I " u="1"/>
        <s v="Ferreléctricas La Trinidad, C.A. 2026-I " u="1"/>
        <s v="Calox International, C.A. 2025-I" u="1"/>
        <s v="Inversiones El Palmeral, C.A, 2025-I" u="1"/>
        <s v="Corporación VNET, C.A. 2025" u="1"/>
        <s v="C.A. Ron Santa Teresa, S.A.C.A. 2025-I" u="1"/>
        <s v="Zoah Inversiones, C.A. 2026" u="1"/>
        <s v="Compañía Venezona  de Cerámica, C.A. (VENCERAMICÁMICA) -I" u="1"/>
        <s v="C.A. Ron Santa Teresa, S.A.C.A. 2025-II" u="1"/>
        <s v="Capsuven Pharma Labs, C.A. 2025-I" u="1"/>
        <s v="Forum Super Mayorista, C.A. 2025-II" u="1"/>
        <s v="Capsuven Pharma  Labs, C.A. 2025-I" u="1"/>
        <s v="Procesadora Marsoca, C.A. 2025-I" u="1"/>
        <s v="C.A. Ron Santa Teresa, S.A.C.A. 2024-II" u="1"/>
        <s v="Procesadora Marsoca, C.A. 2026-I" u="1"/>
        <s v="Multiplicas Promotora de Inversiones y Valores, C.A. 2026-I " u="1"/>
        <s v="Multiplicas Casa de Bolsa, C.A. 2026-I" u="1"/>
        <s v="Steritex, C.A.2025-I" u="1"/>
        <s v="Mercantil Servicios Finacieros, C.A. 2025-I" u="1"/>
        <s v="Quoota Capital, C.A. 2026-II (PYME)" u="1"/>
        <s v="Alimentos Botalon, C.A. 2025" u="1"/>
        <s v="Alimentos Botalos, C.A. 2025" u="1"/>
        <s v="Alimentos botalón, C.A. 2025" u="1"/>
        <s v="Alice Neumáticos de Venezuela, C.A. 2025" u="1"/>
        <s v="Industrias Iberia, C.A. 2025" u="1"/>
        <s v="Montesco Capital global, C.A. 2026-I" u="1"/>
        <s v="Agropa, C.A. 2025" u="1"/>
        <s v="Comercial Belloso, C. A.  2025-IV" u="1"/>
        <s v="Grupo Nueve Once, C.A. 2025-I (PYME)" u="1"/>
        <s v="Grupo Nueve Once, C.A. 2026-I (PYME)" u="1"/>
        <s v="Genia Care, C.A. 2025-I" u="1"/>
        <s v="Dayco Telecom, C.A. 2025-II" u="1"/>
        <s v="Procafé, C.A. 2025-I" u="1"/>
        <s v="Grupo Nueve Once, C.A. 2025-II (PYME)" u="1"/>
        <s v="Grupo Nueve Once, C.A. 2026-II (PYME)" u="1"/>
        <s v="Procesadora Marsoca, C.A." u="1"/>
        <s v="Genia Care, C.A. 2025-II" u="1"/>
        <s v="Desarrollos Tecnologicos Ridery, C.A. 2025" u="1"/>
        <s v="Desarrollos Tecnológicos Ridery, C.A. 2025" u="1"/>
        <s v="Addigrains, C.A. 2025" u="1"/>
        <s v="Luiser Jadayan Ramirez Leon 2025" u="1"/>
        <s v="Grupo Nueve Once, C.A. 2026-III" u="1"/>
        <s v="Inversiones Torrefacción Del Café, C.A. 2026-I" u="1"/>
        <s v="Genia Care, C.A. 2024-III" u="1"/>
        <s v="Dayco Telecom, C.A. 2025-I" u="1"/>
        <s v="Grupo Nueve Once, C.A. 2026-V" u="1"/>
        <s v="Calox International, C.A. 2025-III" u="1"/>
        <s v="Ceramica Carabobo, S.A.C.A. 2025-I" u="1"/>
        <s v="Ceramicas Carabobo S.A.C.A. 2025-I" u="1"/>
        <s v="Acqua Fontana, C.A. 2024-I" u="1"/>
        <s v="Auto Partes Lara, C.A. 2024-I" u="1"/>
        <s v="Pivca Promotora de Inversiones y Valores, C.A. 2025-II" u="1"/>
        <s v="Productos Quimicos LMV, C.A. 2025" u="1"/>
        <s v="Multiplicas Promotora de Inversiones y Valores, C.A. 2025-I" u="1"/>
        <s v="Calox International, C.A. 2025-II" u="1"/>
        <s v="Genia Care, C.A. 2024-II" u="1"/>
        <s v="Montana Gráfica, C.A. 2025-II" u="1"/>
        <s v="Corporación Vnet, C.A. 2025-III" u="1"/>
        <s v="Procesadora Marsoca, C.A. 2026-III" u="1"/>
        <s v="Mercantil Servicios Finanacieros, C.A. 2025-I" u="1"/>
        <s v="Procesadora Marsoca, C.A. 2024-II" u="1"/>
        <s v="Procesadora Marsoca, C.A. 2025-II" u="1"/>
        <s v="Compañia Venezolana De Cerámica, C.A. (Vencerámica) 2025-I" u="1"/>
        <s v="Procesadora Marsoca, C.A. 2026-II" u="1"/>
        <s v="Steritex, C.A. 2025-I" u="1"/>
        <s v="Forum Super Mayorista, C.A. 2025-I" u="1"/>
        <s v="Comercial Belloso, C. A.  2025-III" u="1"/>
        <s v="Compañía Venezolana De Cerámica, C.A. (VENCERÁMICA), 2026-I" u="1"/>
        <s v="Dernier Cosmetics S.A. 2025-I (PYME)" u="1"/>
        <s v="Corporación Vnet, C.A. 2025-II" u="1"/>
        <s v="Corporación Fibex Telecom, C.A" u="1"/>
        <s v="Fibex telecom, C.A. 2024" u="1"/>
        <s v="General de Alimentos NISA, C.A. 2024-I" u="1"/>
        <s v="Zoah Inversiones, C.A. 2026-II" u="1"/>
        <s v="Mercantil Servicios Financieros, C.A. 2026-I" u="1"/>
        <s v="Grupo Nueve Once, C.A. 2025-III (PYME)" u="1"/>
        <s v="Zoah Inversiones, C.A. 2026 " u="1"/>
        <s v="Procafé Lara, C.A. 2025-I" u="1"/>
        <s v="Procesadora Marsoca, C.A. 2025-II " u="1"/>
        <s v="Fivenca Sociedad Titularizadora, C.A. 2024" u="1"/>
        <s v="Montana Gráfica, C.A. 2025-I" u="1"/>
        <s v="Alice Neumáticos de Venezuela, C.A. 2025-II" u="1"/>
        <s v="Corporación Fibex Telecom, C.A. 2024" u="1"/>
        <s v="Forum Super Mayorista, C.A. 2025-III" u="1"/>
        <s v="Capsuven Pharma Labs, C.A. 2025-I (PYME)" u="1"/>
        <s v="Calox International, C.A. 2025-IV" u="1"/>
      </sharedItems>
    </cacheField>
    <cacheField name="Instrumento" numFmtId="0">
      <sharedItems/>
    </cacheField>
    <cacheField name="Moneda" numFmtId="0">
      <sharedItems containsBlank="1" count="7">
        <s v="Indexada"/>
        <s v="Moneda Extranjera"/>
        <m u="1"/>
        <s v="Moneda Extranejra" u="1"/>
        <s v="Indexada(*)" u="1"/>
        <s v="Bolívares" u="1"/>
        <s v="Indexada*" u="1"/>
      </sharedItems>
    </cacheField>
    <cacheField name="Tasa de Rendimiento" numFmtId="10">
      <sharedItems containsSemiMixedTypes="0" containsString="0" containsNumber="1" minValue="0.11" maxValue="0.13"/>
    </cacheField>
    <cacheField name="Precio" numFmtId="10">
      <sharedItems containsSemiMixedTypes="0" containsString="0" containsNumber="1" containsInteger="1" minValue="1" maxValue="1"/>
    </cacheField>
    <cacheField name="Tasa de Interés" numFmtId="10">
      <sharedItems containsSemiMixedTypes="0" containsString="0" containsNumber="1" minValue="0.11" maxValue="0.13"/>
    </cacheField>
    <cacheField name="Periodicidad de Pago" numFmtId="0">
      <sharedItems/>
    </cacheField>
    <cacheField name="Plazo de Serie o Emisión" numFmtId="0">
      <sharedItems/>
    </cacheField>
    <cacheField name="Monto" numFmtId="4">
      <sharedItems containsSemiMixedTypes="0" containsString="0" containsNumber="1" containsInteger="1" minValue="300000" maxValue="10000000"/>
    </cacheField>
    <cacheField name="Casa de Bolsa" numFmtId="0">
      <sharedItems/>
    </cacheField>
    <cacheField name="1era Calificación de Riesgo" numFmtId="0">
      <sharedItems/>
    </cacheField>
    <cacheField name="2da Calificación de Riesgo" numFmtId="0">
      <sharedItems/>
    </cacheField>
  </cacheFields>
  <extLst>
    <ext xmlns:x14="http://schemas.microsoft.com/office/spreadsheetml/2009/9/main" uri="{725AE2AE-9491-48be-B2B4-4EB974FC3084}">
      <x14:pivotCacheDefinition pivotCacheId="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x v="0"/>
    <s v="Papeles Comerciales"/>
    <x v="0"/>
    <n v="0.13"/>
    <n v="1"/>
    <n v="0.13"/>
    <s v="Al Vencimineto"/>
    <s v="180 DIAS "/>
    <n v="1000000"/>
    <s v="HLB valores"/>
    <s v="A2"/>
    <s v="A3"/>
  </r>
  <r>
    <x v="1"/>
    <s v="Papeles Comerciales"/>
    <x v="0"/>
    <n v="0.13"/>
    <n v="1"/>
    <n v="0.13"/>
    <s v="Trimestre Vencido"/>
    <s v="180 DIAS "/>
    <n v="500000"/>
    <s v="Mercantil Merinvest"/>
    <s v="A3"/>
    <s v="A3"/>
  </r>
  <r>
    <x v="2"/>
    <s v="Papeles Comerciales"/>
    <x v="0"/>
    <n v="0.11"/>
    <n v="1"/>
    <n v="0.11"/>
    <s v="Trimestre Vencido"/>
    <s v="119 DIAS "/>
    <n v="400000"/>
    <s v="BNCI"/>
    <s v="A2"/>
    <s v="A3"/>
  </r>
  <r>
    <x v="3"/>
    <s v="Papeles Comerciales"/>
    <x v="0"/>
    <n v="0.13"/>
    <n v="1"/>
    <n v="0.13"/>
    <s v="Trimestre Vencido"/>
    <s v="180 DIAS "/>
    <n v="500000"/>
    <s v="Mercantil Merinvest"/>
    <s v="A3"/>
    <s v="A3"/>
  </r>
  <r>
    <x v="4"/>
    <s v="Papeles Comerciales"/>
    <x v="0"/>
    <n v="0.13"/>
    <n v="1"/>
    <n v="0.13"/>
    <s v="Mes Vencido"/>
    <s v="90 DIAS "/>
    <n v="2000000"/>
    <s v="Caja _x000a_Caracas "/>
    <s v="A1"/>
    <s v="A3"/>
  </r>
  <r>
    <x v="5"/>
    <s v="Papeles Comerciales"/>
    <x v="0"/>
    <n v="0.12"/>
    <n v="1"/>
    <n v="0.12"/>
    <s v="Al Vencimineto"/>
    <s v="120 DIAS "/>
    <n v="1000000"/>
    <s v="Solfin"/>
    <s v="A1"/>
    <s v="A2"/>
  </r>
  <r>
    <x v="6"/>
    <s v="Obligaciones "/>
    <x v="1"/>
    <n v="0.12"/>
    <n v="1"/>
    <n v="0.12"/>
    <s v="Mes Vencido"/>
    <s v="1080 DIAS "/>
    <n v="10000000"/>
    <s v="BNCI"/>
    <s v="A2"/>
    <s v="-"/>
  </r>
  <r>
    <x v="7"/>
    <s v="Papeles Comerciales"/>
    <x v="0"/>
    <n v="0.13"/>
    <n v="1"/>
    <n v="0.13"/>
    <s v="Mes Vencido"/>
    <s v="180 DIAS "/>
    <n v="5000000"/>
    <s v="Caja _x000a_Caracas "/>
    <s v="A1"/>
    <s v="A2"/>
  </r>
  <r>
    <x v="8"/>
    <s v="Papeles Comerciales"/>
    <x v="0"/>
    <n v="0.11"/>
    <n v="1"/>
    <n v="0.11"/>
    <s v="Trimestre Vencido"/>
    <s v="100 DIAS "/>
    <n v="300000"/>
    <s v="BNCI"/>
    <s v="A1"/>
    <s v="A2"/>
  </r>
  <r>
    <x v="9"/>
    <s v="Obligaciones "/>
    <x v="1"/>
    <n v="0.12"/>
    <n v="1"/>
    <n v="0.12"/>
    <s v="Trimestre Vencido"/>
    <s v="720 DIAS"/>
    <n v="1500000"/>
    <s v="Statera"/>
    <s v="A2"/>
    <s v=" - "/>
  </r>
  <r>
    <x v="10"/>
    <s v="Papeles Comerciales"/>
    <x v="0"/>
    <n v="0.13"/>
    <n v="1"/>
    <n v="0.13"/>
    <s v="Trimestre Vencido"/>
    <s v="180 DIAS "/>
    <n v="1000000"/>
    <s v="Mercantil Merinvest"/>
    <s v="A1"/>
    <s v="A2"/>
  </r>
  <r>
    <x v="11"/>
    <s v="Programa de Pagarés Bursátiles"/>
    <x v="0"/>
    <n v="0.12"/>
    <n v="1"/>
    <n v="0.12"/>
    <s v="Trimestre Vencido"/>
    <s v="181 DIAS"/>
    <n v="2000000"/>
    <s v="Fivenca"/>
    <s v="A1"/>
    <s v="A1"/>
  </r>
  <r>
    <x v="12"/>
    <s v="Papeles Comerciales"/>
    <x v="0"/>
    <n v="0.13"/>
    <n v="1"/>
    <n v="0.13"/>
    <s v="Trimestre Vencido"/>
    <s v="180 DIAS "/>
    <n v="3000000"/>
    <s v="Caja _x000a_Caracas "/>
    <s v="A3"/>
    <s v="A1"/>
  </r>
  <r>
    <x v="13"/>
    <s v="Titulos de Participaciòn"/>
    <x v="0"/>
    <n v="0.13"/>
    <n v="1"/>
    <n v="0.13"/>
    <s v="Mes Vencido"/>
    <s v="180 DIAS "/>
    <n v="2000000"/>
    <s v="Caja _x000a_Caracas "/>
    <s v="A2"/>
    <s v=" - "/>
  </r>
  <r>
    <x v="14"/>
    <s v="Papeles Comerciales"/>
    <x v="0"/>
    <n v="0.11"/>
    <n v="1"/>
    <n v="0.11"/>
    <s v="Trimestre Vencido"/>
    <s v="177 DIAS"/>
    <n v="300000"/>
    <s v="BNCI"/>
    <s v="A2"/>
    <s v="A2"/>
  </r>
  <r>
    <x v="15"/>
    <s v="Papeles Comerciales"/>
    <x v="0"/>
    <n v="0.12"/>
    <n v="1"/>
    <n v="0.12"/>
    <s v="Trimestre Vencido"/>
    <s v="102 DIAS"/>
    <n v="400000"/>
    <s v="Fivenca"/>
    <s v="A1"/>
    <s v="A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TablaDinámica3" cacheId="0" applyNumberFormats="0" applyBorderFormats="0" applyFontFormats="0" applyPatternFormats="0" applyAlignmentFormats="0" applyWidthHeightFormats="1" dataCaption="Valores" updatedVersion="7" minRefreshableVersion="3" useAutoFormatting="1" createdVersion="7" indent="0" outline="1" outlineData="1" multipleFieldFilters="0" rowHeaderCaption="Emisiones">
  <location ref="B15:B32" firstHeaderRow="1" firstDataRow="1" firstDataCol="1"/>
  <pivotFields count="12">
    <pivotField axis="axisRow" showAll="0">
      <items count="112">
        <item m="1" x="48"/>
        <item m="1" x="17"/>
        <item m="1" x="75"/>
        <item m="1" x="30"/>
        <item m="1" x="71"/>
        <item m="1" x="110"/>
        <item m="1" x="49"/>
        <item m="1" x="105"/>
        <item m="1" x="81"/>
        <item m="1" x="78"/>
        <item m="1" x="85"/>
        <item m="1" x="107"/>
        <item m="1" x="69"/>
        <item m="1" x="29"/>
        <item m="1" x="102"/>
        <item m="1" x="89"/>
        <item m="1" x="97"/>
        <item m="1" x="77"/>
        <item m="1" x="80"/>
        <item m="1" x="68"/>
        <item m="1" x="24"/>
        <item m="1" x="91"/>
        <item m="1" x="52"/>
        <item m="1" x="16"/>
        <item m="1" x="32"/>
        <item m="1" x="93"/>
        <item m="1" x="27"/>
        <item m="1" x="79"/>
        <item m="1" x="43"/>
        <item m="1" x="58"/>
        <item m="1" x="73"/>
        <item m="1" x="96"/>
        <item m="1" x="21"/>
        <item m="1" x="63"/>
        <item m="1" x="86"/>
        <item m="1" x="56"/>
        <item m="1" x="104"/>
        <item m="1" x="46"/>
        <item m="1" x="90"/>
        <item m="1" x="37"/>
        <item m="1" x="45"/>
        <item x="2"/>
        <item m="1" x="53"/>
        <item m="1" x="34"/>
        <item m="1" x="33"/>
        <item m="1" x="18"/>
        <item m="1" x="76"/>
        <item m="1" x="64"/>
        <item m="1" x="103"/>
        <item m="1" x="65"/>
        <item m="1" x="106"/>
        <item m="1" x="94"/>
        <item m="1" x="55"/>
        <item m="1" x="23"/>
        <item m="1" x="61"/>
        <item m="1" x="38"/>
        <item m="1" x="82"/>
        <item m="1" x="100"/>
        <item x="8"/>
        <item m="1" x="47"/>
        <item x="4"/>
        <item x="1"/>
        <item m="1" x="57"/>
        <item m="1" x="67"/>
        <item x="3"/>
        <item m="1" x="31"/>
        <item m="1" x="42"/>
        <item m="1" x="51"/>
        <item m="1" x="87"/>
        <item m="1" x="109"/>
        <item m="1" x="74"/>
        <item m="1" x="54"/>
        <item m="1" x="84"/>
        <item m="1" x="59"/>
        <item m="1" x="72"/>
        <item m="1" x="35"/>
        <item m="1" x="62"/>
        <item m="1" x="88"/>
        <item m="1" x="108"/>
        <item m="1" x="19"/>
        <item m="1" x="36"/>
        <item m="1" x="22"/>
        <item m="1" x="60"/>
        <item m="1" x="39"/>
        <item m="1" x="20"/>
        <item m="1" x="41"/>
        <item m="1" x="66"/>
        <item m="1" x="50"/>
        <item m="1" x="25"/>
        <item m="1" x="26"/>
        <item m="1" x="40"/>
        <item x="13"/>
        <item x="12"/>
        <item x="0"/>
        <item m="1" x="28"/>
        <item m="1" x="83"/>
        <item m="1" x="92"/>
        <item m="1" x="99"/>
        <item m="1" x="101"/>
        <item x="5"/>
        <item m="1" x="98"/>
        <item x="6"/>
        <item m="1" x="70"/>
        <item m="1" x="44"/>
        <item m="1" x="95"/>
        <item x="7"/>
        <item x="9"/>
        <item x="10"/>
        <item x="11"/>
        <item x="14"/>
        <item x="15"/>
        <item t="default"/>
      </items>
    </pivotField>
    <pivotField showAll="0"/>
    <pivotField showAll="0">
      <items count="8">
        <item m="1" x="5"/>
        <item x="0"/>
        <item m="1" x="4"/>
        <item m="1" x="6"/>
        <item m="1" x="3"/>
        <item x="1"/>
        <item m="1" x="2"/>
        <item t="default"/>
      </items>
    </pivotField>
    <pivotField numFmtId="10" showAll="0"/>
    <pivotField numFmtId="10" showAll="0"/>
    <pivotField showAll="0"/>
    <pivotField showAll="0"/>
    <pivotField showAll="0"/>
    <pivotField numFmtId="4" showAll="0"/>
    <pivotField showAll="0"/>
    <pivotField showAll="0"/>
    <pivotField showAll="0"/>
  </pivotFields>
  <rowFields count="1">
    <field x="0"/>
  </rowFields>
  <rowItems count="17">
    <i>
      <x v="41"/>
    </i>
    <i>
      <x v="58"/>
    </i>
    <i>
      <x v="60"/>
    </i>
    <i>
      <x v="61"/>
    </i>
    <i>
      <x v="64"/>
    </i>
    <i>
      <x v="91"/>
    </i>
    <i>
      <x v="92"/>
    </i>
    <i>
      <x v="93"/>
    </i>
    <i>
      <x v="99"/>
    </i>
    <i>
      <x v="101"/>
    </i>
    <i>
      <x v="105"/>
    </i>
    <i>
      <x v="106"/>
    </i>
    <i>
      <x v="107"/>
    </i>
    <i>
      <x v="108"/>
    </i>
    <i>
      <x v="109"/>
    </i>
    <i>
      <x v="110"/>
    </i>
    <i t="grand">
      <x/>
    </i>
  </rowItems>
  <colItems count="1">
    <i/>
  </colItems>
  <formats count="26">
    <format dxfId="37">
      <pivotArea dataOnly="0" labelOnly="1" grandRow="1" outline="0" fieldPosition="0"/>
    </format>
    <format dxfId="36">
      <pivotArea dataOnly="0" labelOnly="1" grandRow="1" outline="0" fieldPosition="0"/>
    </format>
    <format dxfId="35">
      <pivotArea field="0" type="button" dataOnly="0" labelOnly="1" outline="0" axis="axisRow" fieldPosition="0"/>
    </format>
    <format dxfId="34">
      <pivotArea dataOnly="0" labelOnly="1" fieldPosition="0">
        <references count="1">
          <reference field="0" count="0"/>
        </references>
      </pivotArea>
    </format>
    <format dxfId="33">
      <pivotArea dataOnly="0" labelOnly="1" fieldPosition="0">
        <references count="1">
          <reference field="0" count="0"/>
        </references>
      </pivotArea>
    </format>
    <format dxfId="32">
      <pivotArea dataOnly="0" labelOnly="1" grandRow="1" outline="0" fieldPosition="0"/>
    </format>
    <format dxfId="31">
      <pivotArea type="all" dataOnly="0" outline="0" fieldPosition="0"/>
    </format>
    <format dxfId="30">
      <pivotArea field="0" type="button" dataOnly="0" labelOnly="1" outline="0" axis="axisRow" fieldPosition="0"/>
    </format>
    <format dxfId="29">
      <pivotArea dataOnly="0" labelOnly="1" fieldPosition="0">
        <references count="1">
          <reference field="0" count="0"/>
        </references>
      </pivotArea>
    </format>
    <format dxfId="28">
      <pivotArea dataOnly="0" labelOnly="1" grandRow="1" outline="0" fieldPosition="0"/>
    </format>
    <format dxfId="27">
      <pivotArea dataOnly="0" labelOnly="1" fieldPosition="0">
        <references count="1">
          <reference field="0" count="5">
            <x v="6"/>
            <x v="7"/>
            <x v="8"/>
            <x v="9"/>
            <x v="10"/>
          </reference>
        </references>
      </pivotArea>
    </format>
    <format dxfId="26">
      <pivotArea dataOnly="0" labelOnly="1" fieldPosition="0">
        <references count="1">
          <reference field="0" count="1">
            <x v="23"/>
          </reference>
        </references>
      </pivotArea>
    </format>
    <format dxfId="25">
      <pivotArea dataOnly="0" labelOnly="1" fieldPosition="0">
        <references count="1">
          <reference field="0" count="1">
            <x v="23"/>
          </reference>
        </references>
      </pivotArea>
    </format>
    <format dxfId="24">
      <pivotArea field="0" type="button" dataOnly="0" labelOnly="1" outline="0" axis="axisRow" fieldPosition="0"/>
    </format>
    <format dxfId="23">
      <pivotArea dataOnly="0" labelOnly="1" fieldPosition="0">
        <references count="1">
          <reference field="0" count="9">
            <x v="1"/>
            <x v="43"/>
            <x v="44"/>
            <x v="47"/>
            <x v="53"/>
            <x v="56"/>
            <x v="57"/>
            <x v="58"/>
            <x v="59"/>
          </reference>
        </references>
      </pivotArea>
    </format>
    <format dxfId="22">
      <pivotArea dataOnly="0" labelOnly="1" fieldPosition="0">
        <references count="1">
          <reference field="0" count="0"/>
        </references>
      </pivotArea>
    </format>
    <format dxfId="21">
      <pivotArea dataOnly="0" labelOnly="1" fieldPosition="0">
        <references count="1">
          <reference field="0" count="5">
            <x v="66"/>
            <x v="67"/>
            <x v="69"/>
            <x v="70"/>
            <x v="71"/>
          </reference>
        </references>
      </pivotArea>
    </format>
    <format dxfId="20">
      <pivotArea dataOnly="0" labelOnly="1" fieldPosition="0">
        <references count="1">
          <reference field="0" count="1">
            <x v="71"/>
          </reference>
        </references>
      </pivotArea>
    </format>
    <format dxfId="19">
      <pivotArea dataOnly="0" labelOnly="1" fieldPosition="0">
        <references count="1">
          <reference field="0" count="0"/>
        </references>
      </pivotArea>
    </format>
    <format dxfId="18">
      <pivotArea dataOnly="0" labelOnly="1" fieldPosition="0">
        <references count="1">
          <reference field="0" count="0"/>
        </references>
      </pivotArea>
    </format>
    <format dxfId="17">
      <pivotArea dataOnly="0" labelOnly="1" fieldPosition="0">
        <references count="1">
          <reference field="0" count="0"/>
        </references>
      </pivotArea>
    </format>
    <format dxfId="16">
      <pivotArea dataOnly="0" labelOnly="1" fieldPosition="0">
        <references count="1">
          <reference field="0" count="6">
            <x v="63"/>
            <x v="74"/>
            <x v="75"/>
            <x v="76"/>
            <x v="77"/>
            <x v="78"/>
          </reference>
        </references>
      </pivotArea>
    </format>
    <format dxfId="15">
      <pivotArea dataOnly="0" labelOnly="1" fieldPosition="0">
        <references count="1">
          <reference field="0" count="5">
            <x v="74"/>
            <x v="75"/>
            <x v="76"/>
            <x v="77"/>
            <x v="78"/>
          </reference>
        </references>
      </pivotArea>
    </format>
    <format dxfId="14">
      <pivotArea dataOnly="0" labelOnly="1" fieldPosition="0">
        <references count="1">
          <reference field="0" count="3">
            <x v="59"/>
            <x v="63"/>
            <x v="65"/>
          </reference>
        </references>
      </pivotArea>
    </format>
    <format dxfId="13">
      <pivotArea dataOnly="0" labelOnly="1" grandRow="1" outline="0" fieldPosition="0"/>
    </format>
    <format dxfId="12">
      <pivotArea dataOnly="0" labelOnly="1" fieldPosition="0">
        <references count="1">
          <reference field="0" count="6">
            <x v="87"/>
            <x v="91"/>
            <x v="92"/>
            <x v="93"/>
            <x v="95"/>
            <x v="97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oneda" xr10:uid="{00000000-0013-0000-FFFF-FFFF01000000}" sourceName="Moneda">
  <pivotTables>
    <pivotTable tabId="2" name="TablaDinámica3"/>
  </pivotTables>
  <data>
    <tabular pivotCacheId="1">
      <items count="7">
        <i x="0" s="1"/>
        <i x="1" s="1"/>
        <i x="5" s="1" nd="1"/>
        <i x="4" s="1" nd="1"/>
        <i x="6" s="1" nd="1"/>
        <i x="3" s="1" nd="1"/>
        <i x="2" s="1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oneda" xr10:uid="{00000000-0014-0000-FFFF-FFFF01000000}" cache="SegmentaciónDeDatos_Moneda" caption="Moneda" style="SlicerStyleOther2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ATA1" displayName="DATA1" ref="A2:L18" totalsRowShown="0">
  <autoFilter ref="A2:L18" xr:uid="{00000000-0009-0000-0100-000001000000}"/>
  <tableColumns count="12">
    <tableColumn id="1" xr3:uid="{00000000-0010-0000-0000-000001000000}" name="Empresa " dataDxfId="61" totalsRowDxfId="60"/>
    <tableColumn id="2" xr3:uid="{00000000-0010-0000-0000-000002000000}" name="Instrumento" dataDxfId="59" totalsRowDxfId="58"/>
    <tableColumn id="3" xr3:uid="{00000000-0010-0000-0000-000003000000}" name="Moneda" dataDxfId="57" totalsRowDxfId="56"/>
    <tableColumn id="4" xr3:uid="{00000000-0010-0000-0000-000004000000}" name="Tasa de Rendimiento" dataDxfId="55" totalsRowDxfId="54"/>
    <tableColumn id="5" xr3:uid="{00000000-0010-0000-0000-000005000000}" name="Precio" dataDxfId="53" totalsRowDxfId="52"/>
    <tableColumn id="6" xr3:uid="{00000000-0010-0000-0000-000006000000}" name="Tasa de Interés" dataDxfId="51" totalsRowDxfId="50"/>
    <tableColumn id="7" xr3:uid="{00000000-0010-0000-0000-000007000000}" name="Periodicidad de Pago" dataDxfId="49" totalsRowDxfId="48"/>
    <tableColumn id="8" xr3:uid="{00000000-0010-0000-0000-000008000000}" name="Plazo de Serie o Emisión" dataDxfId="47" totalsRowDxfId="46"/>
    <tableColumn id="9" xr3:uid="{00000000-0010-0000-0000-000009000000}" name="Monto" dataDxfId="45" totalsRowDxfId="44"/>
    <tableColumn id="10" xr3:uid="{00000000-0010-0000-0000-00000A000000}" name="Casa de Bolsa" dataDxfId="43" totalsRowDxfId="42"/>
    <tableColumn id="11" xr3:uid="{00000000-0010-0000-0000-00000B000000}" name="1era Calificación de Riesgo" dataDxfId="41" totalsRowDxfId="40"/>
    <tableColumn id="12" xr3:uid="{00000000-0010-0000-0000-00000C000000}" name="2da Calificación de Riesgo" dataDxfId="39" totalsRowDxfId="3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a2" displayName="Tabla2" ref="C15:M32" totalsRowShown="0" dataDxfId="11">
  <autoFilter ref="C15:M32" xr:uid="{00000000-0009-0000-0100-000002000000}"/>
  <tableColumns count="11">
    <tableColumn id="1" xr3:uid="{00000000-0010-0000-0100-000001000000}" name="Instrumento" dataDxfId="10">
      <calculatedColumnFormula>IFERROR(VLOOKUP(B16,DATA1[],2,0),"")</calculatedColumnFormula>
    </tableColumn>
    <tableColumn id="2" xr3:uid="{00000000-0010-0000-0100-000002000000}" name="Tipo de Emisión" dataDxfId="9">
      <calculatedColumnFormula>IFERROR(VLOOKUP(B16,DATA1[],3,0),"")</calculatedColumnFormula>
    </tableColumn>
    <tableColumn id="3" xr3:uid="{00000000-0010-0000-0100-000003000000}" name="Monto Autorizado" dataDxfId="8">
      <calculatedColumnFormula>IFERROR(VLOOKUP(B16,DATA1[],9,0),"")</calculatedColumnFormula>
    </tableColumn>
    <tableColumn id="4" xr3:uid="{00000000-0010-0000-0100-000004000000}" name="Tasa de Rendimiento" dataDxfId="7">
      <calculatedColumnFormula>IFERROR(VLOOKUP(B16,DATA1[],4,0),"")</calculatedColumnFormula>
    </tableColumn>
    <tableColumn id="5" xr3:uid="{00000000-0010-0000-0100-000005000000}" name="Precio" dataDxfId="6">
      <calculatedColumnFormula>IFERROR(VLOOKUP(B16,DATA1[],5,0),"")</calculatedColumnFormula>
    </tableColumn>
    <tableColumn id="6" xr3:uid="{00000000-0010-0000-0100-000006000000}" name="Tasa de Interes" dataDxfId="5">
      <calculatedColumnFormula>IFERROR(VLOOKUP(B16,DATA1[],6,0),"")</calculatedColumnFormula>
    </tableColumn>
    <tableColumn id="7" xr3:uid="{00000000-0010-0000-0100-000007000000}" name="1era Calificación de Riesgo" dataDxfId="4">
      <calculatedColumnFormula>IFERROR(VLOOKUP(B16,DATA1[],11,0),"")</calculatedColumnFormula>
    </tableColumn>
    <tableColumn id="8" xr3:uid="{00000000-0010-0000-0100-000008000000}" name="2da Calificación de Riesgo" dataDxfId="3">
      <calculatedColumnFormula>IFERROR(VLOOKUP(B16,DATA1[],12,0),"")</calculatedColumnFormula>
    </tableColumn>
    <tableColumn id="9" xr3:uid="{00000000-0010-0000-0100-000009000000}" name="Periodicidad del Pago" dataDxfId="2">
      <calculatedColumnFormula>IFERROR(VLOOKUP(B16,DATA1[],7,0),"")</calculatedColumnFormula>
    </tableColumn>
    <tableColumn id="10" xr3:uid="{00000000-0010-0000-0100-00000A000000}" name="Plazo de la Emisión o Serie" dataDxfId="1">
      <calculatedColumnFormula>IFERROR(VLOOKUP(B16,DATA1[],8,0),"")</calculatedColumnFormula>
    </tableColumn>
    <tableColumn id="11" xr3:uid="{00000000-0010-0000-0100-00000B000000}" name="Casa de Bolsa y Sociedades de Corretaje" dataDxfId="0">
      <calculatedColumnFormula>IFERROR(VLOOKUP(B16,DATA1[],10,0),"")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5" Type="http://schemas.microsoft.com/office/2007/relationships/slicer" Target="../slicers/slicer1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L18"/>
  <sheetViews>
    <sheetView showGridLines="0" topLeftCell="J14" workbookViewId="0">
      <selection activeCell="M18" sqref="M18"/>
    </sheetView>
  </sheetViews>
  <sheetFormatPr baseColWidth="10" defaultColWidth="11" defaultRowHeight="15"/>
  <cols>
    <col min="1" max="1" width="57" customWidth="1"/>
    <col min="2" max="2" width="21.7109375" customWidth="1"/>
    <col min="3" max="3" width="17.85546875" customWidth="1"/>
    <col min="4" max="4" width="22" customWidth="1"/>
    <col min="5" max="5" width="10.42578125" customWidth="1"/>
    <col min="6" max="6" width="17.28515625" customWidth="1"/>
    <col min="7" max="7" width="21.85546875" customWidth="1"/>
    <col min="8" max="8" width="24.42578125" customWidth="1"/>
    <col min="9" max="9" width="13.7109375" customWidth="1"/>
    <col min="10" max="10" width="21.42578125" customWidth="1"/>
    <col min="11" max="11" width="26.140625" customWidth="1"/>
    <col min="12" max="12" width="25.28515625" customWidth="1"/>
  </cols>
  <sheetData>
    <row r="1" spans="1:12">
      <c r="A1" s="13">
        <v>1</v>
      </c>
      <c r="B1" s="13">
        <v>2</v>
      </c>
      <c r="C1" s="13">
        <v>3</v>
      </c>
      <c r="D1" s="13">
        <v>4</v>
      </c>
      <c r="E1" s="13">
        <v>5</v>
      </c>
      <c r="F1" s="13">
        <v>6</v>
      </c>
      <c r="G1" s="13">
        <v>7</v>
      </c>
      <c r="H1" s="13">
        <v>8</v>
      </c>
      <c r="I1" s="13">
        <v>9</v>
      </c>
      <c r="J1" s="13">
        <v>10</v>
      </c>
      <c r="K1" s="13">
        <v>11</v>
      </c>
      <c r="L1" s="13">
        <v>12</v>
      </c>
    </row>
    <row r="2" spans="1:12">
      <c r="A2" s="14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5" t="s">
        <v>8</v>
      </c>
      <c r="J2" s="15" t="s">
        <v>9</v>
      </c>
      <c r="K2" s="15" t="s">
        <v>10</v>
      </c>
      <c r="L2" s="18" t="s">
        <v>11</v>
      </c>
    </row>
    <row r="3" spans="1:12" ht="30.75" customHeight="1">
      <c r="A3" s="16" t="s">
        <v>37</v>
      </c>
      <c r="B3" s="17" t="s">
        <v>13</v>
      </c>
      <c r="C3" s="17" t="s">
        <v>12</v>
      </c>
      <c r="D3" s="20">
        <v>0.13</v>
      </c>
      <c r="E3" s="20">
        <v>1</v>
      </c>
      <c r="F3" s="20">
        <v>0.13</v>
      </c>
      <c r="G3" s="17" t="s">
        <v>42</v>
      </c>
      <c r="H3" s="17" t="s">
        <v>14</v>
      </c>
      <c r="I3" s="19">
        <v>1000000</v>
      </c>
      <c r="J3" s="17" t="s">
        <v>36</v>
      </c>
      <c r="K3" s="17" t="s">
        <v>35</v>
      </c>
      <c r="L3" s="17" t="s">
        <v>31</v>
      </c>
    </row>
    <row r="4" spans="1:12" ht="30.75" customHeight="1">
      <c r="A4" s="16" t="s">
        <v>39</v>
      </c>
      <c r="B4" s="17" t="s">
        <v>13</v>
      </c>
      <c r="C4" s="17" t="s">
        <v>12</v>
      </c>
      <c r="D4" s="20">
        <v>0.13</v>
      </c>
      <c r="E4" s="20">
        <v>1</v>
      </c>
      <c r="F4" s="20">
        <v>0.13</v>
      </c>
      <c r="G4" s="17" t="s">
        <v>30</v>
      </c>
      <c r="H4" s="17" t="s">
        <v>14</v>
      </c>
      <c r="I4" s="19">
        <v>500000</v>
      </c>
      <c r="J4" s="17" t="s">
        <v>38</v>
      </c>
      <c r="K4" s="17" t="s">
        <v>31</v>
      </c>
      <c r="L4" s="17" t="s">
        <v>31</v>
      </c>
    </row>
    <row r="5" spans="1:12" ht="30.75" customHeight="1">
      <c r="A5" s="42" t="s">
        <v>40</v>
      </c>
      <c r="B5" s="17" t="s">
        <v>13</v>
      </c>
      <c r="C5" s="17" t="s">
        <v>12</v>
      </c>
      <c r="D5" s="20">
        <v>0.11</v>
      </c>
      <c r="E5" s="20">
        <v>1</v>
      </c>
      <c r="F5" s="20">
        <v>0.11</v>
      </c>
      <c r="G5" s="17" t="s">
        <v>30</v>
      </c>
      <c r="H5" s="41" t="s">
        <v>41</v>
      </c>
      <c r="I5" s="19">
        <v>400000</v>
      </c>
      <c r="J5" s="17" t="s">
        <v>29</v>
      </c>
      <c r="K5" s="17" t="s">
        <v>35</v>
      </c>
      <c r="L5" s="17" t="s">
        <v>31</v>
      </c>
    </row>
    <row r="6" spans="1:12" ht="30.75" customHeight="1">
      <c r="A6" s="16" t="s">
        <v>43</v>
      </c>
      <c r="B6" s="17" t="s">
        <v>13</v>
      </c>
      <c r="C6" s="17" t="s">
        <v>12</v>
      </c>
      <c r="D6" s="20">
        <v>0.13</v>
      </c>
      <c r="E6" s="20">
        <v>1</v>
      </c>
      <c r="F6" s="20">
        <v>0.13</v>
      </c>
      <c r="G6" s="17" t="s">
        <v>30</v>
      </c>
      <c r="H6" s="17" t="s">
        <v>14</v>
      </c>
      <c r="I6" s="19">
        <v>500000</v>
      </c>
      <c r="J6" s="17" t="s">
        <v>38</v>
      </c>
      <c r="K6" s="17" t="s">
        <v>31</v>
      </c>
      <c r="L6" s="17" t="s">
        <v>31</v>
      </c>
    </row>
    <row r="7" spans="1:12" ht="30.75" customHeight="1">
      <c r="A7" s="16" t="s">
        <v>46</v>
      </c>
      <c r="B7" s="17" t="s">
        <v>13</v>
      </c>
      <c r="C7" s="17" t="s">
        <v>12</v>
      </c>
      <c r="D7" s="20">
        <v>0.13</v>
      </c>
      <c r="E7" s="20">
        <v>1</v>
      </c>
      <c r="F7" s="20">
        <v>0.13</v>
      </c>
      <c r="G7" s="17" t="s">
        <v>33</v>
      </c>
      <c r="H7" s="17" t="s">
        <v>47</v>
      </c>
      <c r="I7" s="19">
        <v>2000000</v>
      </c>
      <c r="J7" s="28" t="s">
        <v>34</v>
      </c>
      <c r="K7" s="17" t="s">
        <v>16</v>
      </c>
      <c r="L7" s="17" t="s">
        <v>31</v>
      </c>
    </row>
    <row r="8" spans="1:12" ht="30.75" customHeight="1">
      <c r="A8" s="16" t="s">
        <v>48</v>
      </c>
      <c r="B8" s="17" t="s">
        <v>13</v>
      </c>
      <c r="C8" s="17" t="s">
        <v>12</v>
      </c>
      <c r="D8" s="20">
        <v>0.12</v>
      </c>
      <c r="E8" s="20">
        <v>1</v>
      </c>
      <c r="F8" s="20">
        <v>0.12</v>
      </c>
      <c r="G8" s="17" t="s">
        <v>42</v>
      </c>
      <c r="H8" s="17" t="s">
        <v>60</v>
      </c>
      <c r="I8" s="19">
        <v>1000000</v>
      </c>
      <c r="J8" s="17" t="s">
        <v>49</v>
      </c>
      <c r="K8" s="17" t="s">
        <v>16</v>
      </c>
      <c r="L8" s="17" t="s">
        <v>35</v>
      </c>
    </row>
    <row r="9" spans="1:12" ht="30.75" customHeight="1">
      <c r="A9" s="16" t="s">
        <v>50</v>
      </c>
      <c r="B9" s="17" t="s">
        <v>45</v>
      </c>
      <c r="C9" s="17" t="s">
        <v>15</v>
      </c>
      <c r="D9" s="20">
        <v>0.12</v>
      </c>
      <c r="E9" s="20">
        <v>1</v>
      </c>
      <c r="F9" s="20">
        <v>0.12</v>
      </c>
      <c r="G9" s="17" t="s">
        <v>33</v>
      </c>
      <c r="H9" s="17" t="s">
        <v>51</v>
      </c>
      <c r="I9" s="19">
        <v>10000000</v>
      </c>
      <c r="J9" s="17" t="s">
        <v>29</v>
      </c>
      <c r="K9" s="17" t="s">
        <v>35</v>
      </c>
      <c r="L9" s="17" t="s">
        <v>44</v>
      </c>
    </row>
    <row r="10" spans="1:12" ht="30.75" customHeight="1">
      <c r="A10" s="16" t="s">
        <v>52</v>
      </c>
      <c r="B10" s="17" t="s">
        <v>13</v>
      </c>
      <c r="C10" s="17" t="s">
        <v>12</v>
      </c>
      <c r="D10" s="20">
        <v>0.13</v>
      </c>
      <c r="E10" s="20">
        <v>1</v>
      </c>
      <c r="F10" s="20">
        <v>0.13</v>
      </c>
      <c r="G10" s="17" t="s">
        <v>33</v>
      </c>
      <c r="H10" s="17" t="s">
        <v>14</v>
      </c>
      <c r="I10" s="19">
        <v>5000000</v>
      </c>
      <c r="J10" s="28" t="s">
        <v>34</v>
      </c>
      <c r="K10" s="17" t="s">
        <v>16</v>
      </c>
      <c r="L10" s="17" t="s">
        <v>35</v>
      </c>
    </row>
    <row r="11" spans="1:12" ht="27.75" customHeight="1">
      <c r="A11" s="16" t="s">
        <v>53</v>
      </c>
      <c r="B11" s="17" t="s">
        <v>13</v>
      </c>
      <c r="C11" s="17" t="s">
        <v>12</v>
      </c>
      <c r="D11" s="20">
        <v>0.11</v>
      </c>
      <c r="E11" s="20">
        <v>1</v>
      </c>
      <c r="F11" s="20">
        <v>0.11</v>
      </c>
      <c r="G11" s="17" t="s">
        <v>30</v>
      </c>
      <c r="H11" s="17" t="s">
        <v>54</v>
      </c>
      <c r="I11" s="19">
        <v>300000</v>
      </c>
      <c r="J11" s="17" t="s">
        <v>29</v>
      </c>
      <c r="K11" s="17" t="s">
        <v>16</v>
      </c>
      <c r="L11" s="17" t="s">
        <v>35</v>
      </c>
    </row>
    <row r="12" spans="1:12" ht="27.75" customHeight="1">
      <c r="A12" s="16" t="s">
        <v>55</v>
      </c>
      <c r="B12" s="17" t="s">
        <v>45</v>
      </c>
      <c r="C12" s="17" t="s">
        <v>15</v>
      </c>
      <c r="D12" s="20">
        <v>0.12</v>
      </c>
      <c r="E12" s="20">
        <v>1</v>
      </c>
      <c r="F12" s="20">
        <v>0.12</v>
      </c>
      <c r="G12" s="17" t="s">
        <v>30</v>
      </c>
      <c r="H12" s="17" t="s">
        <v>56</v>
      </c>
      <c r="I12" s="19">
        <v>1500000</v>
      </c>
      <c r="J12" s="17" t="s">
        <v>57</v>
      </c>
      <c r="K12" s="17" t="s">
        <v>35</v>
      </c>
      <c r="L12" s="17" t="s">
        <v>58</v>
      </c>
    </row>
    <row r="13" spans="1:12" ht="27.75" customHeight="1">
      <c r="A13" s="16" t="s">
        <v>59</v>
      </c>
      <c r="B13" s="17" t="s">
        <v>13</v>
      </c>
      <c r="C13" s="17" t="s">
        <v>12</v>
      </c>
      <c r="D13" s="20">
        <v>0.13</v>
      </c>
      <c r="E13" s="20">
        <v>1</v>
      </c>
      <c r="F13" s="20">
        <v>0.13</v>
      </c>
      <c r="G13" s="17" t="s">
        <v>30</v>
      </c>
      <c r="H13" s="17" t="s">
        <v>14</v>
      </c>
      <c r="I13" s="19">
        <v>1000000</v>
      </c>
      <c r="J13" s="17" t="s">
        <v>38</v>
      </c>
      <c r="K13" s="17" t="s">
        <v>16</v>
      </c>
      <c r="L13" s="17" t="s">
        <v>35</v>
      </c>
    </row>
    <row r="14" spans="1:12" ht="30">
      <c r="A14" s="16" t="s">
        <v>61</v>
      </c>
      <c r="B14" s="28" t="s">
        <v>62</v>
      </c>
      <c r="C14" s="17" t="s">
        <v>12</v>
      </c>
      <c r="D14" s="20">
        <v>0.12</v>
      </c>
      <c r="E14" s="20">
        <v>1</v>
      </c>
      <c r="F14" s="20">
        <v>0.12</v>
      </c>
      <c r="G14" s="17" t="s">
        <v>30</v>
      </c>
      <c r="H14" s="17" t="s">
        <v>63</v>
      </c>
      <c r="I14" s="19">
        <v>2000000</v>
      </c>
      <c r="J14" s="17" t="s">
        <v>64</v>
      </c>
      <c r="K14" s="17" t="s">
        <v>16</v>
      </c>
      <c r="L14" s="17" t="s">
        <v>16</v>
      </c>
    </row>
    <row r="15" spans="1:12" ht="30">
      <c r="A15" s="16" t="s">
        <v>65</v>
      </c>
      <c r="B15" s="17" t="s">
        <v>13</v>
      </c>
      <c r="C15" s="17" t="s">
        <v>12</v>
      </c>
      <c r="D15" s="20">
        <v>0.13</v>
      </c>
      <c r="E15" s="20">
        <v>1</v>
      </c>
      <c r="F15" s="20">
        <v>0.13</v>
      </c>
      <c r="G15" s="17" t="s">
        <v>30</v>
      </c>
      <c r="H15" s="17" t="s">
        <v>14</v>
      </c>
      <c r="I15" s="19">
        <v>3000000</v>
      </c>
      <c r="J15" s="28" t="s">
        <v>34</v>
      </c>
      <c r="K15" s="17" t="s">
        <v>31</v>
      </c>
      <c r="L15" s="17" t="s">
        <v>16</v>
      </c>
    </row>
    <row r="16" spans="1:12" ht="30.75" customHeight="1">
      <c r="A16" s="16" t="s">
        <v>66</v>
      </c>
      <c r="B16" s="17" t="s">
        <v>67</v>
      </c>
      <c r="C16" s="17" t="s">
        <v>12</v>
      </c>
      <c r="D16" s="20">
        <v>0.13</v>
      </c>
      <c r="E16" s="20">
        <v>1</v>
      </c>
      <c r="F16" s="20">
        <v>0.13</v>
      </c>
      <c r="G16" s="17" t="s">
        <v>33</v>
      </c>
      <c r="H16" s="17" t="s">
        <v>14</v>
      </c>
      <c r="I16" s="19">
        <v>2000000</v>
      </c>
      <c r="J16" s="28" t="s">
        <v>34</v>
      </c>
      <c r="K16" s="17" t="s">
        <v>35</v>
      </c>
      <c r="L16" s="17" t="s">
        <v>58</v>
      </c>
    </row>
    <row r="17" spans="1:12" ht="30.75" customHeight="1">
      <c r="A17" s="16" t="s">
        <v>68</v>
      </c>
      <c r="B17" s="17" t="s">
        <v>13</v>
      </c>
      <c r="C17" s="17" t="s">
        <v>12</v>
      </c>
      <c r="D17" s="20">
        <v>0.11</v>
      </c>
      <c r="E17" s="20">
        <v>1</v>
      </c>
      <c r="F17" s="20">
        <v>0.11</v>
      </c>
      <c r="G17" s="17" t="s">
        <v>30</v>
      </c>
      <c r="H17" s="17" t="s">
        <v>69</v>
      </c>
      <c r="I17" s="19">
        <v>300000</v>
      </c>
      <c r="J17" s="17" t="s">
        <v>29</v>
      </c>
      <c r="K17" s="17" t="s">
        <v>35</v>
      </c>
      <c r="L17" s="17" t="s">
        <v>35</v>
      </c>
    </row>
    <row r="18" spans="1:12">
      <c r="A18" s="16" t="s">
        <v>70</v>
      </c>
      <c r="B18" s="17" t="s">
        <v>13</v>
      </c>
      <c r="C18" s="17" t="s">
        <v>12</v>
      </c>
      <c r="D18" s="20">
        <v>0.12</v>
      </c>
      <c r="E18" s="20">
        <v>1</v>
      </c>
      <c r="F18" s="20">
        <v>0.12</v>
      </c>
      <c r="G18" s="17" t="s">
        <v>30</v>
      </c>
      <c r="H18" s="17" t="s">
        <v>71</v>
      </c>
      <c r="I18" s="19">
        <v>400000</v>
      </c>
      <c r="J18" s="17" t="s">
        <v>64</v>
      </c>
      <c r="K18" s="17" t="s">
        <v>16</v>
      </c>
      <c r="L18" s="17" t="s">
        <v>16</v>
      </c>
    </row>
  </sheetData>
  <conditionalFormatting sqref="A3:A18">
    <cfRule type="duplicateValues" dxfId="63" priority="111"/>
  </conditionalFormatting>
  <conditionalFormatting sqref="A15">
    <cfRule type="duplicateValues" dxfId="62" priority="1"/>
  </conditionalFormatting>
  <pageMargins left="0.7" right="0.7" top="0.75" bottom="0.75" header="0.3" footer="0.3"/>
  <pageSetup orientation="portrait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8:N33"/>
  <sheetViews>
    <sheetView showGridLines="0" tabSelected="1" workbookViewId="0">
      <selection activeCell="D12" sqref="D12"/>
    </sheetView>
  </sheetViews>
  <sheetFormatPr baseColWidth="10" defaultColWidth="11.42578125" defaultRowHeight="12.75"/>
  <cols>
    <col min="1" max="1" width="1.7109375" style="1" customWidth="1"/>
    <col min="2" max="2" width="43.7109375" style="1" bestFit="1" customWidth="1"/>
    <col min="3" max="3" width="26.5703125" style="1" bestFit="1" customWidth="1"/>
    <col min="4" max="4" width="17.7109375" style="1" bestFit="1" customWidth="1"/>
    <col min="5" max="5" width="14.140625" style="1" bestFit="1" customWidth="1"/>
    <col min="6" max="6" width="15.7109375" style="1" bestFit="1" customWidth="1"/>
    <col min="7" max="7" width="10.42578125" style="1" customWidth="1"/>
    <col min="8" max="8" width="11.28515625" style="1" bestFit="1" customWidth="1"/>
    <col min="9" max="9" width="19.5703125" style="1" bestFit="1" customWidth="1"/>
    <col min="10" max="10" width="19.140625" style="1" bestFit="1" customWidth="1"/>
    <col min="11" max="11" width="22.28515625" style="1" bestFit="1" customWidth="1"/>
    <col min="12" max="12" width="21.7109375" style="1" bestFit="1" customWidth="1"/>
    <col min="13" max="13" width="28.85546875" style="1" bestFit="1" customWidth="1"/>
    <col min="14" max="16384" width="11.42578125" style="1"/>
  </cols>
  <sheetData>
    <row r="8" spans="2:14" ht="18" customHeight="1">
      <c r="C8" s="70" t="s">
        <v>17</v>
      </c>
      <c r="D8" s="71"/>
    </row>
    <row r="9" spans="2:14" ht="18" customHeight="1">
      <c r="C9" s="2" t="s">
        <v>18</v>
      </c>
      <c r="D9" s="3">
        <f>SUMIF(D16:D32,C9,E16:E32)</f>
        <v>0</v>
      </c>
    </row>
    <row r="10" spans="2:14" ht="18" customHeight="1">
      <c r="C10" s="4" t="s">
        <v>15</v>
      </c>
      <c r="D10" s="5">
        <f>SUMIF(D16:D32,C10,E16:E32)</f>
        <v>11500000</v>
      </c>
    </row>
    <row r="11" spans="2:14" ht="18" customHeight="1">
      <c r="C11" s="6" t="s">
        <v>12</v>
      </c>
      <c r="D11" s="7">
        <f>SUMIF(D16:D32,C11,E16:E32)</f>
        <v>19400000</v>
      </c>
    </row>
    <row r="12" spans="2:14" ht="18" customHeight="1">
      <c r="B12"/>
      <c r="C12"/>
      <c r="D12"/>
    </row>
    <row r="15" spans="2:14" ht="27.75">
      <c r="B15" s="43" t="s">
        <v>19</v>
      </c>
      <c r="C15" s="8" t="s">
        <v>1</v>
      </c>
      <c r="D15" s="8" t="s">
        <v>20</v>
      </c>
      <c r="E15" s="8" t="s">
        <v>21</v>
      </c>
      <c r="F15" s="8" t="s">
        <v>3</v>
      </c>
      <c r="G15" s="8" t="s">
        <v>4</v>
      </c>
      <c r="H15" s="8" t="s">
        <v>22</v>
      </c>
      <c r="I15" s="8" t="s">
        <v>23</v>
      </c>
      <c r="J15" s="8" t="s">
        <v>24</v>
      </c>
      <c r="K15" s="8" t="s">
        <v>25</v>
      </c>
      <c r="L15" s="8" t="s">
        <v>26</v>
      </c>
      <c r="M15" s="8" t="s">
        <v>27</v>
      </c>
      <c r="N15"/>
    </row>
    <row r="16" spans="2:14" ht="15">
      <c r="B16" s="44" t="s">
        <v>40</v>
      </c>
      <c r="C16" s="21" t="str">
        <f>IFERROR(VLOOKUP(B16,DATA1[],2,0),"")</f>
        <v>Papeles Comerciales</v>
      </c>
      <c r="D16" s="12" t="str">
        <f>IFERROR(VLOOKUP(B16,DATA1[],3,0),"")</f>
        <v>Indexada</v>
      </c>
      <c r="E16" s="9">
        <f>IFERROR(VLOOKUP(B16,DATA1[],9,0),"")</f>
        <v>400000</v>
      </c>
      <c r="F16" s="10">
        <f>IFERROR(VLOOKUP(B16,DATA1[],4,0),"")</f>
        <v>0.11</v>
      </c>
      <c r="G16" s="10">
        <f>IFERROR(VLOOKUP(B16,DATA1[],5,0),"")</f>
        <v>1</v>
      </c>
      <c r="H16" s="10">
        <f>IFERROR(VLOOKUP(B16,DATA1[],6,0),"")</f>
        <v>0.11</v>
      </c>
      <c r="I16" s="11" t="str">
        <f>IFERROR(VLOOKUP(B16,DATA1[],11,0),"")</f>
        <v>A2</v>
      </c>
      <c r="J16" s="12" t="str">
        <f>IFERROR(VLOOKUP(B16,DATA1[],12,0),"")</f>
        <v>A3</v>
      </c>
      <c r="K16" s="12" t="str">
        <f>IFERROR(VLOOKUP(B16,DATA1[],7,0),"")</f>
        <v>Trimestre Vencido</v>
      </c>
      <c r="L16" s="12" t="str">
        <f>IFERROR(VLOOKUP(B16,DATA1[],8,0),"")</f>
        <v xml:space="preserve">119 DIAS </v>
      </c>
      <c r="M16" s="12" t="str">
        <f>IFERROR(VLOOKUP(B16,DATA1[],10,0),"")</f>
        <v>BNCI</v>
      </c>
      <c r="N16"/>
    </row>
    <row r="17" spans="2:14" ht="15">
      <c r="B17" s="44" t="s">
        <v>53</v>
      </c>
      <c r="C17" s="22" t="str">
        <f>IFERROR(VLOOKUP(B17,DATA1[],2,0),"")</f>
        <v>Papeles Comerciales</v>
      </c>
      <c r="D17" s="12" t="str">
        <f>IFERROR(VLOOKUP(B17,DATA1[],3,0),"")</f>
        <v>Indexada</v>
      </c>
      <c r="E17" s="9">
        <f>IFERROR(VLOOKUP(B17,DATA1[],9,0),"")</f>
        <v>300000</v>
      </c>
      <c r="F17" s="10">
        <f>IFERROR(VLOOKUP(B17,DATA1[],4,0),"")</f>
        <v>0.11</v>
      </c>
      <c r="G17" s="10">
        <f>IFERROR(VLOOKUP(B17,DATA1[],5,0),"")</f>
        <v>1</v>
      </c>
      <c r="H17" s="10">
        <f>IFERROR(VLOOKUP(B17,DATA1[],6,0),"")</f>
        <v>0.11</v>
      </c>
      <c r="I17" s="11" t="str">
        <f>IFERROR(VLOOKUP(B17,DATA1[],11,0),"")</f>
        <v>A1</v>
      </c>
      <c r="J17" s="12" t="str">
        <f>IFERROR(VLOOKUP(B17,DATA1[],12,0),"")</f>
        <v>A2</v>
      </c>
      <c r="K17" s="12" t="str">
        <f>IFERROR(VLOOKUP(B17,DATA1[],7,0),"")</f>
        <v>Trimestre Vencido</v>
      </c>
      <c r="L17" s="12" t="str">
        <f>IFERROR(VLOOKUP(B17,DATA1[],8,0),"")</f>
        <v xml:space="preserve">100 DIAS </v>
      </c>
      <c r="M17" s="12" t="str">
        <f>IFERROR(VLOOKUP(B17,DATA1[],10,0),"")</f>
        <v>BNCI</v>
      </c>
      <c r="N17"/>
    </row>
    <row r="18" spans="2:14" ht="15">
      <c r="B18" s="44" t="s">
        <v>46</v>
      </c>
      <c r="C18" s="27" t="str">
        <f>IFERROR(VLOOKUP(B18,DATA1[],2,0),"")</f>
        <v>Papeles Comerciales</v>
      </c>
      <c r="D18" s="23" t="str">
        <f>IFERROR(VLOOKUP(B18,DATA1[],3,0),"")</f>
        <v>Indexada</v>
      </c>
      <c r="E18" s="24">
        <f>IFERROR(VLOOKUP(B18,DATA1[],9,0),"")</f>
        <v>2000000</v>
      </c>
      <c r="F18" s="25">
        <f>IFERROR(VLOOKUP(B18,DATA1[],4,0),"")</f>
        <v>0.13</v>
      </c>
      <c r="G18" s="25">
        <f>IFERROR(VLOOKUP(B18,DATA1[],5,0),"")</f>
        <v>1</v>
      </c>
      <c r="H18" s="25">
        <f>IFERROR(VLOOKUP(B18,DATA1[],6,0),"")</f>
        <v>0.13</v>
      </c>
      <c r="I18" s="26" t="str">
        <f>IFERROR(VLOOKUP(B18,DATA1[],11,0),"")</f>
        <v>A1</v>
      </c>
      <c r="J18" s="23" t="str">
        <f>IFERROR(VLOOKUP(B18,DATA1[],12,0),"")</f>
        <v>A3</v>
      </c>
      <c r="K18" s="23" t="str">
        <f>IFERROR(VLOOKUP(B18,DATA1[],7,0),"")</f>
        <v>Mes Vencido</v>
      </c>
      <c r="L18" s="23" t="str">
        <f>IFERROR(VLOOKUP(B18,DATA1[],8,0),"")</f>
        <v xml:space="preserve">90 DIAS </v>
      </c>
      <c r="M18" s="23" t="str">
        <f>IFERROR(VLOOKUP(B18,DATA1[],10,0),"")</f>
        <v xml:space="preserve">Caja 
Caracas </v>
      </c>
      <c r="N18"/>
    </row>
    <row r="19" spans="2:14" ht="15">
      <c r="B19" s="44" t="s">
        <v>39</v>
      </c>
      <c r="C19" s="29" t="str">
        <f>IFERROR(VLOOKUP(B19,DATA1[],2,0),"")</f>
        <v>Papeles Comerciales</v>
      </c>
      <c r="D19" s="30" t="str">
        <f>IFERROR(VLOOKUP(B19,DATA1[],3,0),"")</f>
        <v>Indexada</v>
      </c>
      <c r="E19" s="31">
        <f>IFERROR(VLOOKUP(B19,DATA1[],9,0),"")</f>
        <v>500000</v>
      </c>
      <c r="F19" s="32">
        <f>IFERROR(VLOOKUP(B19,DATA1[],4,0),"")</f>
        <v>0.13</v>
      </c>
      <c r="G19" s="32">
        <f>IFERROR(VLOOKUP(B19,DATA1[],5,0),"")</f>
        <v>1</v>
      </c>
      <c r="H19" s="32">
        <f>IFERROR(VLOOKUP(B19,DATA1[],6,0),"")</f>
        <v>0.13</v>
      </c>
      <c r="I19" s="34" t="str">
        <f>IFERROR(VLOOKUP(B19,DATA1[],11,0),"")</f>
        <v>A3</v>
      </c>
      <c r="J19" s="30" t="str">
        <f>IFERROR(VLOOKUP(B19,DATA1[],12,0),"")</f>
        <v>A3</v>
      </c>
      <c r="K19" s="30" t="str">
        <f>IFERROR(VLOOKUP(B19,DATA1[],7,0),"")</f>
        <v>Trimestre Vencido</v>
      </c>
      <c r="L19" s="30" t="str">
        <f>IFERROR(VLOOKUP(B19,DATA1[],8,0),"")</f>
        <v xml:space="preserve">180 DIAS </v>
      </c>
      <c r="M19" s="30" t="str">
        <f>IFERROR(VLOOKUP(B19,DATA1[],10,0),"")</f>
        <v>Mercantil Merinvest</v>
      </c>
      <c r="N19"/>
    </row>
    <row r="20" spans="2:14" ht="15">
      <c r="B20" s="44" t="s">
        <v>43</v>
      </c>
      <c r="C20" s="40" t="str">
        <f>IFERROR(VLOOKUP(B20,DATA1[],2,0),"")</f>
        <v>Papeles Comerciales</v>
      </c>
      <c r="D20" s="30" t="str">
        <f>IFERROR(VLOOKUP(B20,DATA1[],3,0),"")</f>
        <v>Indexada</v>
      </c>
      <c r="E20" s="31">
        <f>IFERROR(VLOOKUP(B20,DATA1[],9,0),"")</f>
        <v>500000</v>
      </c>
      <c r="F20" s="33">
        <f>IFERROR(VLOOKUP(B20,DATA1[],4,0),"")</f>
        <v>0.13</v>
      </c>
      <c r="G20" s="33">
        <f>IFERROR(VLOOKUP(B20,DATA1[],5,0),"")</f>
        <v>1</v>
      </c>
      <c r="H20" s="33">
        <f>IFERROR(VLOOKUP(B20,DATA1[],6,0),"")</f>
        <v>0.13</v>
      </c>
      <c r="I20" s="34" t="str">
        <f>IFERROR(VLOOKUP(B20,DATA1[],11,0),"")</f>
        <v>A3</v>
      </c>
      <c r="J20" s="30" t="str">
        <f>IFERROR(VLOOKUP(B20,DATA1[],12,0),"")</f>
        <v>A3</v>
      </c>
      <c r="K20" s="30" t="str">
        <f>IFERROR(VLOOKUP(B20,DATA1[],7,0),"")</f>
        <v>Trimestre Vencido</v>
      </c>
      <c r="L20" s="30" t="str">
        <f>IFERROR(VLOOKUP(B20,DATA1[],8,0),"")</f>
        <v xml:space="preserve">180 DIAS </v>
      </c>
      <c r="M20" s="30" t="str">
        <f>IFERROR(VLOOKUP(B20,DATA1[],10,0),"")</f>
        <v>Mercantil Merinvest</v>
      </c>
      <c r="N20"/>
    </row>
    <row r="21" spans="2:14" ht="15">
      <c r="B21" s="44" t="s">
        <v>66</v>
      </c>
      <c r="C21" s="35" t="str">
        <f>IFERROR(VLOOKUP(B21,DATA1[],2,0),"")</f>
        <v>Titulos de Participaciòn</v>
      </c>
      <c r="D21" s="36" t="str">
        <f>IFERROR(VLOOKUP(B21,DATA1[],3,0),"")</f>
        <v>Indexada</v>
      </c>
      <c r="E21" s="37">
        <f>IFERROR(VLOOKUP(B21,DATA1[],9,0),"")</f>
        <v>2000000</v>
      </c>
      <c r="F21" s="38">
        <f>IFERROR(VLOOKUP(B21,DATA1[],4,0),"")</f>
        <v>0.13</v>
      </c>
      <c r="G21" s="38">
        <f>IFERROR(VLOOKUP(B21,DATA1[],5,0),"")</f>
        <v>1</v>
      </c>
      <c r="H21" s="38">
        <f>IFERROR(VLOOKUP(B21,DATA1[],6,0),"")</f>
        <v>0.13</v>
      </c>
      <c r="I21" s="39" t="str">
        <f>IFERROR(VLOOKUP(B21,DATA1[],11,0),"")</f>
        <v>A2</v>
      </c>
      <c r="J21" s="36" t="str">
        <f>IFERROR(VLOOKUP(B21,DATA1[],12,0),"")</f>
        <v xml:space="preserve"> - </v>
      </c>
      <c r="K21" s="36" t="str">
        <f>IFERROR(VLOOKUP(B21,DATA1[],7,0),"")</f>
        <v>Mes Vencido</v>
      </c>
      <c r="L21" s="36" t="str">
        <f>IFERROR(VLOOKUP(B21,DATA1[],8,0),"")</f>
        <v xml:space="preserve">180 DIAS </v>
      </c>
      <c r="M21" s="36" t="str">
        <f>IFERROR(VLOOKUP(B21,DATA1[],10,0),"")</f>
        <v xml:space="preserve">Caja 
Caracas </v>
      </c>
      <c r="N21"/>
    </row>
    <row r="22" spans="2:14" ht="15">
      <c r="B22" s="44" t="s">
        <v>65</v>
      </c>
      <c r="C22" s="29" t="str">
        <f>IFERROR(VLOOKUP(B22,DATA1[],2,0),"")</f>
        <v>Papeles Comerciales</v>
      </c>
      <c r="D22" s="30" t="str">
        <f>IFERROR(VLOOKUP(B22,DATA1[],3,0),"")</f>
        <v>Indexada</v>
      </c>
      <c r="E22" s="31">
        <f>IFERROR(VLOOKUP(B22,DATA1[],9,0),"")</f>
        <v>3000000</v>
      </c>
      <c r="F22" s="33">
        <f>IFERROR(VLOOKUP(B22,DATA1[],4,0),"")</f>
        <v>0.13</v>
      </c>
      <c r="G22" s="33">
        <f>IFERROR(VLOOKUP(B22,DATA1[],5,0),"")</f>
        <v>1</v>
      </c>
      <c r="H22" s="33">
        <f>IFERROR(VLOOKUP(B22,DATA1[],6,0),"")</f>
        <v>0.13</v>
      </c>
      <c r="I22" s="34" t="str">
        <f>IFERROR(VLOOKUP(B22,DATA1[],11,0),"")</f>
        <v>A3</v>
      </c>
      <c r="J22" s="30" t="str">
        <f>IFERROR(VLOOKUP(B22,DATA1[],12,0),"")</f>
        <v>A1</v>
      </c>
      <c r="K22" s="30" t="str">
        <f>IFERROR(VLOOKUP(B22,DATA1[],7,0),"")</f>
        <v>Trimestre Vencido</v>
      </c>
      <c r="L22" s="30" t="str">
        <f>IFERROR(VLOOKUP(B22,DATA1[],8,0),"")</f>
        <v xml:space="preserve">180 DIAS </v>
      </c>
      <c r="M22" s="30" t="str">
        <f>IFERROR(VLOOKUP(B22,DATA1[],10,0),"")</f>
        <v xml:space="preserve">Caja 
Caracas </v>
      </c>
      <c r="N22"/>
    </row>
    <row r="23" spans="2:14" ht="15">
      <c r="B23" s="44" t="s">
        <v>37</v>
      </c>
      <c r="C23" s="57" t="str">
        <f>IFERROR(VLOOKUP(B23,DATA1[],2,0),"")</f>
        <v>Papeles Comerciales</v>
      </c>
      <c r="D23" s="56" t="str">
        <f>IFERROR(VLOOKUP(B23,DATA1[],3,0),"")</f>
        <v>Indexada</v>
      </c>
      <c r="E23" s="53">
        <f>IFERROR(VLOOKUP(B23,DATA1[],9,0),"")</f>
        <v>1000000</v>
      </c>
      <c r="F23" s="54">
        <f>IFERROR(VLOOKUP(B23,DATA1[],4,0),"")</f>
        <v>0.13</v>
      </c>
      <c r="G23" s="54">
        <f>IFERROR(VLOOKUP(B23,DATA1[],5,0),"")</f>
        <v>1</v>
      </c>
      <c r="H23" s="54">
        <f>IFERROR(VLOOKUP(B23,DATA1[],6,0),"")</f>
        <v>0.13</v>
      </c>
      <c r="I23" s="55" t="str">
        <f>IFERROR(VLOOKUP(B23,DATA1[],11,0),"")</f>
        <v>A2</v>
      </c>
      <c r="J23" s="56" t="str">
        <f>IFERROR(VLOOKUP(B23,DATA1[],12,0),"")</f>
        <v>A3</v>
      </c>
      <c r="K23" s="56" t="str">
        <f>IFERROR(VLOOKUP(B23,DATA1[],7,0),"")</f>
        <v>Al Vencimineto</v>
      </c>
      <c r="L23" s="56" t="str">
        <f>IFERROR(VLOOKUP(B23,DATA1[],8,0),"")</f>
        <v xml:space="preserve">180 DIAS </v>
      </c>
      <c r="M23" s="56" t="str">
        <f>IFERROR(VLOOKUP(B23,DATA1[],10,0),"")</f>
        <v>HLB valores</v>
      </c>
      <c r="N23"/>
    </row>
    <row r="24" spans="2:14" ht="15">
      <c r="B24" s="44" t="s">
        <v>48</v>
      </c>
      <c r="C24" s="47" t="str">
        <f>IFERROR(VLOOKUP(B24,DATA1[],2,0),"")</f>
        <v>Papeles Comerciales</v>
      </c>
      <c r="D24" s="48" t="str">
        <f>IFERROR(VLOOKUP(B24,DATA1[],3,0),"")</f>
        <v>Indexada</v>
      </c>
      <c r="E24" s="49">
        <f>IFERROR(VLOOKUP(B24,DATA1[],9,0),"")</f>
        <v>1000000</v>
      </c>
      <c r="F24" s="50">
        <f>IFERROR(VLOOKUP(B24,DATA1[],4,0),"")</f>
        <v>0.12</v>
      </c>
      <c r="G24" s="50">
        <f>IFERROR(VLOOKUP(B24,DATA1[],5,0),"")</f>
        <v>1</v>
      </c>
      <c r="H24" s="50">
        <f>IFERROR(VLOOKUP(B24,DATA1[],6,0),"")</f>
        <v>0.12</v>
      </c>
      <c r="I24" s="51" t="str">
        <f>IFERROR(VLOOKUP(B24,DATA1[],11,0),"")</f>
        <v>A1</v>
      </c>
      <c r="J24" s="48" t="str">
        <f>IFERROR(VLOOKUP(B24,DATA1[],12,0),"")</f>
        <v>A2</v>
      </c>
      <c r="K24" s="48" t="str">
        <f>IFERROR(VLOOKUP(B24,DATA1[],7,0),"")</f>
        <v>Al Vencimineto</v>
      </c>
      <c r="L24" s="48" t="str">
        <f>IFERROR(VLOOKUP(B24,DATA1[],8,0),"")</f>
        <v xml:space="preserve">120 DIAS </v>
      </c>
      <c r="M24" s="48" t="str">
        <f>IFERROR(VLOOKUP(B24,DATA1[],10,0),"")</f>
        <v>Solfin</v>
      </c>
      <c r="N24"/>
    </row>
    <row r="25" spans="2:14" ht="15">
      <c r="B25" s="44" t="s">
        <v>50</v>
      </c>
      <c r="C25" s="52" t="str">
        <f>IFERROR(VLOOKUP(B25,DATA1[],2,0),"")</f>
        <v xml:space="preserve">Obligaciones </v>
      </c>
      <c r="D25" s="48" t="str">
        <f>IFERROR(VLOOKUP(B25,DATA1[],3,0),"")</f>
        <v>Moneda Extranjera</v>
      </c>
      <c r="E25" s="49">
        <f>IFERROR(VLOOKUP(B25,DATA1[],9,0),"")</f>
        <v>10000000</v>
      </c>
      <c r="F25" s="50">
        <f>IFERROR(VLOOKUP(B25,DATA1[],4,0),"")</f>
        <v>0.12</v>
      </c>
      <c r="G25" s="50">
        <f>IFERROR(VLOOKUP(B25,DATA1[],5,0),"")</f>
        <v>1</v>
      </c>
      <c r="H25" s="50">
        <f>IFERROR(VLOOKUP(B25,DATA1[],6,0),"")</f>
        <v>0.12</v>
      </c>
      <c r="I25" s="51" t="str">
        <f>IFERROR(VLOOKUP(B25,DATA1[],11,0),"")</f>
        <v>A2</v>
      </c>
      <c r="J25" s="48" t="str">
        <f>IFERROR(VLOOKUP(B25,DATA1[],12,0),"")</f>
        <v>-</v>
      </c>
      <c r="K25" s="48" t="str">
        <f>IFERROR(VLOOKUP(B25,DATA1[],7,0),"")</f>
        <v>Mes Vencido</v>
      </c>
      <c r="L25" s="48" t="str">
        <f>IFERROR(VLOOKUP(B25,DATA1[],8,0),"")</f>
        <v xml:space="preserve">1080 DIAS </v>
      </c>
      <c r="M25" s="48" t="str">
        <f>IFERROR(VLOOKUP(B25,DATA1[],10,0),"")</f>
        <v>BNCI</v>
      </c>
      <c r="N25"/>
    </row>
    <row r="26" spans="2:14" ht="15">
      <c r="B26" s="44" t="s">
        <v>52</v>
      </c>
      <c r="C26" s="57" t="str">
        <f>IFERROR(VLOOKUP(B26,DATA1[],2,0),"")</f>
        <v>Papeles Comerciales</v>
      </c>
      <c r="D26" s="56" t="str">
        <f>IFERROR(VLOOKUP(B26,DATA1[],3,0),"")</f>
        <v>Indexada</v>
      </c>
      <c r="E26" s="53">
        <f>IFERROR(VLOOKUP(B26,DATA1[],9,0),"")</f>
        <v>5000000</v>
      </c>
      <c r="F26" s="54">
        <f>IFERROR(VLOOKUP(B26,DATA1[],4,0),"")</f>
        <v>0.13</v>
      </c>
      <c r="G26" s="54">
        <f>IFERROR(VLOOKUP(B26,DATA1[],5,0),"")</f>
        <v>1</v>
      </c>
      <c r="H26" s="54">
        <f>IFERROR(VLOOKUP(B26,DATA1[],6,0),"")</f>
        <v>0.13</v>
      </c>
      <c r="I26" s="55" t="str">
        <f>IFERROR(VLOOKUP(B26,DATA1[],11,0),"")</f>
        <v>A1</v>
      </c>
      <c r="J26" s="56" t="str">
        <f>IFERROR(VLOOKUP(B26,DATA1[],12,0),"")</f>
        <v>A2</v>
      </c>
      <c r="K26" s="56" t="str">
        <f>IFERROR(VLOOKUP(B26,DATA1[],7,0),"")</f>
        <v>Mes Vencido</v>
      </c>
      <c r="L26" s="48" t="str">
        <f>IFERROR(VLOOKUP(B26,DATA1[],8,0),"")</f>
        <v xml:space="preserve">180 DIAS </v>
      </c>
      <c r="M26" s="56" t="str">
        <f>IFERROR(VLOOKUP(B26,DATA1[],10,0),"")</f>
        <v xml:space="preserve">Caja 
Caracas </v>
      </c>
      <c r="N26"/>
    </row>
    <row r="27" spans="2:14" ht="15">
      <c r="B27" s="44" t="s">
        <v>55</v>
      </c>
      <c r="C27" s="57" t="str">
        <f>IFERROR(VLOOKUP(B27,DATA1[],2,0),"")</f>
        <v xml:space="preserve">Obligaciones </v>
      </c>
      <c r="D27" s="56" t="str">
        <f>IFERROR(VLOOKUP(B27,DATA1[],3,0),"")</f>
        <v>Moneda Extranjera</v>
      </c>
      <c r="E27" s="53">
        <f>IFERROR(VLOOKUP(B27,DATA1[],9,0),"")</f>
        <v>1500000</v>
      </c>
      <c r="F27" s="54">
        <f>IFERROR(VLOOKUP(B27,DATA1[],4,0),"")</f>
        <v>0.12</v>
      </c>
      <c r="G27" s="54">
        <f>IFERROR(VLOOKUP(B27,DATA1[],5,0),"")</f>
        <v>1</v>
      </c>
      <c r="H27" s="54">
        <f>IFERROR(VLOOKUP(B27,DATA1[],6,0),"")</f>
        <v>0.12</v>
      </c>
      <c r="I27" s="55" t="str">
        <f>IFERROR(VLOOKUP(B27,DATA1[],11,0),"")</f>
        <v>A2</v>
      </c>
      <c r="J27" s="56" t="str">
        <f>IFERROR(VLOOKUP(B27,DATA1[],12,0),"")</f>
        <v xml:space="preserve"> - </v>
      </c>
      <c r="K27" s="56" t="str">
        <f>IFERROR(VLOOKUP(B27,DATA1[],7,0),"")</f>
        <v>Trimestre Vencido</v>
      </c>
      <c r="L27" s="56" t="str">
        <f>IFERROR(VLOOKUP(B27,DATA1[],8,0),"")</f>
        <v>720 DIAS</v>
      </c>
      <c r="M27" s="56" t="str">
        <f>IFERROR(VLOOKUP(B27,DATA1[],10,0),"")</f>
        <v>Statera</v>
      </c>
      <c r="N27"/>
    </row>
    <row r="28" spans="2:14" ht="15">
      <c r="B28" s="44" t="s">
        <v>59</v>
      </c>
      <c r="C28" s="57" t="str">
        <f>IFERROR(VLOOKUP(B28,DATA1[],2,0),"")</f>
        <v>Papeles Comerciales</v>
      </c>
      <c r="D28" s="56" t="str">
        <f>IFERROR(VLOOKUP(B28,DATA1[],3,0),"")</f>
        <v>Indexada</v>
      </c>
      <c r="E28" s="53">
        <f>IFERROR(VLOOKUP(B28,DATA1[],9,0),"")</f>
        <v>1000000</v>
      </c>
      <c r="F28" s="54">
        <f>IFERROR(VLOOKUP(B28,DATA1[],4,0),"")</f>
        <v>0.13</v>
      </c>
      <c r="G28" s="54">
        <f>IFERROR(VLOOKUP(B28,DATA1[],5,0),"")</f>
        <v>1</v>
      </c>
      <c r="H28" s="54">
        <f>IFERROR(VLOOKUP(B28,DATA1[],6,0),"")</f>
        <v>0.13</v>
      </c>
      <c r="I28" s="55" t="str">
        <f>IFERROR(VLOOKUP(B28,DATA1[],11,0),"")</f>
        <v>A1</v>
      </c>
      <c r="J28" s="56" t="str">
        <f>IFERROR(VLOOKUP(B28,DATA1[],12,0),"")</f>
        <v>A2</v>
      </c>
      <c r="K28" s="56" t="str">
        <f>IFERROR(VLOOKUP(B28,DATA1[],7,0),"")</f>
        <v>Trimestre Vencido</v>
      </c>
      <c r="L28" s="56" t="str">
        <f>IFERROR(VLOOKUP(B28,DATA1[],8,0),"")</f>
        <v xml:space="preserve">180 DIAS </v>
      </c>
      <c r="M28" s="56" t="str">
        <f>IFERROR(VLOOKUP(B28,DATA1[],10,0),"")</f>
        <v>Mercantil Merinvest</v>
      </c>
      <c r="N28"/>
    </row>
    <row r="29" spans="2:14">
      <c r="B29" s="44" t="s">
        <v>61</v>
      </c>
      <c r="C29" s="57" t="str">
        <f>IFERROR(VLOOKUP(B29,DATA1[],2,0),"")</f>
        <v>Programa de Pagarés Bursátiles</v>
      </c>
      <c r="D29" s="56" t="str">
        <f>IFERROR(VLOOKUP(B29,DATA1[],3,0),"")</f>
        <v>Indexada</v>
      </c>
      <c r="E29" s="53">
        <f>IFERROR(VLOOKUP(B29,DATA1[],9,0),"")</f>
        <v>2000000</v>
      </c>
      <c r="F29" s="54">
        <f>IFERROR(VLOOKUP(B29,DATA1[],4,0),"")</f>
        <v>0.12</v>
      </c>
      <c r="G29" s="54">
        <f>IFERROR(VLOOKUP(B29,DATA1[],5,0),"")</f>
        <v>1</v>
      </c>
      <c r="H29" s="54">
        <f>IFERROR(VLOOKUP(B29,DATA1[],6,0),"")</f>
        <v>0.12</v>
      </c>
      <c r="I29" s="55" t="str">
        <f>IFERROR(VLOOKUP(B29,DATA1[],11,0),"")</f>
        <v>A1</v>
      </c>
      <c r="J29" s="56" t="str">
        <f>IFERROR(VLOOKUP(B29,DATA1[],12,0),"")</f>
        <v>A1</v>
      </c>
      <c r="K29" s="56" t="str">
        <f>IFERROR(VLOOKUP(B29,DATA1[],7,0),"")</f>
        <v>Trimestre Vencido</v>
      </c>
      <c r="L29" s="56" t="str">
        <f>IFERROR(VLOOKUP(B29,DATA1[],8,0),"")</f>
        <v>181 DIAS</v>
      </c>
      <c r="M29" s="56" t="str">
        <f>IFERROR(VLOOKUP(B29,DATA1[],10,0),"")</f>
        <v>Fivenca</v>
      </c>
    </row>
    <row r="30" spans="2:14">
      <c r="B30" s="44" t="s">
        <v>68</v>
      </c>
      <c r="C30" s="62" t="str">
        <f>IFERROR(VLOOKUP(B30,DATA1[],2,0),"")</f>
        <v>Papeles Comerciales</v>
      </c>
      <c r="D30" s="61" t="str">
        <f>IFERROR(VLOOKUP(B30,DATA1[],3,0),"")</f>
        <v>Indexada</v>
      </c>
      <c r="E30" s="49">
        <f>IFERROR(VLOOKUP(B30,DATA1[],9,0),"")</f>
        <v>300000</v>
      </c>
      <c r="F30" s="54">
        <f>IFERROR(VLOOKUP(B30,DATA1[],4,0),"")</f>
        <v>0.11</v>
      </c>
      <c r="G30" s="54">
        <f>IFERROR(VLOOKUP(B30,DATA1[],5,0),"")</f>
        <v>1</v>
      </c>
      <c r="H30" s="54">
        <f>IFERROR(VLOOKUP(B30,DATA1[],6,0),"")</f>
        <v>0.11</v>
      </c>
      <c r="I30" s="51" t="str">
        <f>IFERROR(VLOOKUP(B30,DATA1[],11,0),"")</f>
        <v>A2</v>
      </c>
      <c r="J30" s="63" t="str">
        <f>IFERROR(VLOOKUP(B30,DATA1[],12,0),"")</f>
        <v>A2</v>
      </c>
      <c r="K30" s="63" t="str">
        <f>IFERROR(VLOOKUP(B30,DATA1[],7,0),"")</f>
        <v>Trimestre Vencido</v>
      </c>
      <c r="L30" s="63" t="str">
        <f>IFERROR(VLOOKUP(B30,DATA1[],8,0),"")</f>
        <v>177 DIAS</v>
      </c>
      <c r="M30" s="63" t="str">
        <f>IFERROR(VLOOKUP(B30,DATA1[],10,0),"")</f>
        <v>BNCI</v>
      </c>
    </row>
    <row r="31" spans="2:14">
      <c r="B31" s="44" t="s">
        <v>70</v>
      </c>
      <c r="C31" s="62" t="str">
        <f>IFERROR(VLOOKUP(B31,DATA1[],2,0),"")</f>
        <v>Papeles Comerciales</v>
      </c>
      <c r="D31" s="66" t="str">
        <f>IFERROR(VLOOKUP(B31,DATA1[],3,0),"")</f>
        <v>Indexada</v>
      </c>
      <c r="E31" s="67">
        <f>IFERROR(VLOOKUP(B31,DATA1[],9,0),"")</f>
        <v>400000</v>
      </c>
      <c r="F31" s="50">
        <f>IFERROR(VLOOKUP(B31,DATA1[],4,0),"")</f>
        <v>0.12</v>
      </c>
      <c r="G31" s="50">
        <f>IFERROR(VLOOKUP(B31,DATA1[],5,0),"")</f>
        <v>1</v>
      </c>
      <c r="H31" s="54">
        <f>IFERROR(VLOOKUP(B31,DATA1[],6,0),"")</f>
        <v>0.12</v>
      </c>
      <c r="I31" s="51" t="str">
        <f>IFERROR(VLOOKUP(B31,DATA1[],11,0),"")</f>
        <v>A1</v>
      </c>
      <c r="J31" s="61" t="str">
        <f>IFERROR(VLOOKUP(B31,DATA1[],12,0),"")</f>
        <v>A1</v>
      </c>
      <c r="K31" s="63" t="str">
        <f>IFERROR(VLOOKUP(B31,DATA1[],7,0),"")</f>
        <v>Trimestre Vencido</v>
      </c>
      <c r="L31" s="63" t="str">
        <f>IFERROR(VLOOKUP(B31,DATA1[],8,0),"")</f>
        <v>102 DIAS</v>
      </c>
      <c r="M31" s="63" t="str">
        <f>IFERROR(VLOOKUP(B31,DATA1[],10,0),"")</f>
        <v>Fivenca</v>
      </c>
    </row>
    <row r="32" spans="2:14">
      <c r="B32" s="45" t="s">
        <v>32</v>
      </c>
      <c r="C32" s="60" t="str">
        <f>IFERROR(VLOOKUP(B32,DATA1[],2,0),"")</f>
        <v/>
      </c>
      <c r="D32" s="58" t="str">
        <f>IFERROR(VLOOKUP(B32,DATA1[],3,0),"")</f>
        <v/>
      </c>
      <c r="E32" s="68" t="str">
        <f>IFERROR(VLOOKUP(B32,DATA1[],9,0),"")</f>
        <v/>
      </c>
      <c r="F32" s="69" t="str">
        <f>IFERROR(VLOOKUP(B32,DATA1[],4,0),"")</f>
        <v/>
      </c>
      <c r="G32" s="69" t="str">
        <f>IFERROR(VLOOKUP(B32,DATA1[],5,0),"")</f>
        <v/>
      </c>
      <c r="H32" s="59" t="str">
        <f>IFERROR(VLOOKUP(B32,DATA1[],6,0),"")</f>
        <v/>
      </c>
      <c r="I32" s="65" t="str">
        <f>IFERROR(VLOOKUP(B32,DATA1[],11,0),"")</f>
        <v/>
      </c>
      <c r="J32" s="64" t="str">
        <f>IFERROR(VLOOKUP(B32,DATA1[],12,0),"")</f>
        <v/>
      </c>
      <c r="K32" s="58" t="str">
        <f>IFERROR(VLOOKUP(B32,DATA1[],7,0),"")</f>
        <v/>
      </c>
      <c r="L32" s="58" t="str">
        <f>IFERROR(VLOOKUP(B32,DATA1[],8,0),"")</f>
        <v/>
      </c>
      <c r="M32" s="58" t="str">
        <f>IFERROR(VLOOKUP(B32,DATA1[],10,0),"")</f>
        <v/>
      </c>
    </row>
    <row r="33" spans="2:2">
      <c r="B33" s="46" t="s">
        <v>28</v>
      </c>
    </row>
  </sheetData>
  <mergeCells count="1">
    <mergeCell ref="C8:D8"/>
  </mergeCells>
  <pageMargins left="0.7" right="0.7" top="0.75" bottom="0.75" header="0.3" footer="0.3"/>
  <pageSetup paperSize="9" orientation="portrait" verticalDpi="0" r:id="rId2"/>
  <drawing r:id="rId3"/>
  <tableParts count="1">
    <tablePart r:id="rId4"/>
  </tableParts>
  <extLst>
    <ext xmlns:x14="http://schemas.microsoft.com/office/spreadsheetml/2009/9/main" uri="{A8765BA9-456A-4dab-B4F3-ACF838C121DE}">
      <x14:slicerList>
        <x14:slicer r:id="rId5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DATA</vt:lpstr>
      <vt:lpstr>Valores en Colocación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Ernesto Colina Amaricua</dc:creator>
  <cp:lastModifiedBy>Yosimar Carolina Corona Salas</cp:lastModifiedBy>
  <dcterms:created xsi:type="dcterms:W3CDTF">2025-07-16T15:28:00Z</dcterms:created>
  <dcterms:modified xsi:type="dcterms:W3CDTF">2026-10-16T17:19:11Z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C51D34D401F34BF29D9237CEF15D6FE2_13</vt:lpwstr>
  </property>
  <property fmtid="{D5CDD505-2E9C-101B-9397-08002B2CF9AE}" pid="3" name="KSOProductBuildVer">
    <vt:lpwstr>3082-12.2.0.21931</vt:lpwstr>
  </property>
</Properties>
</file>